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indengezin-my.sharepoint.com/personal/ellen_hoefnagels_opgroeien_be/Documents/reconversie/"/>
    </mc:Choice>
  </mc:AlternateContent>
  <xr:revisionPtr revIDLastSave="0" documentId="8_{E9228615-99C2-4A23-BD21-7E467238141F}" xr6:coauthVersionLast="47" xr6:coauthVersionMax="47" xr10:uidLastSave="{00000000-0000-0000-0000-000000000000}"/>
  <bookViews>
    <workbookView xWindow="-108" yWindow="-108" windowWidth="23256" windowHeight="12576" activeTab="1" xr2:uid="{00000000-000D-0000-FFFF-FFFF00000000}"/>
  </bookViews>
  <sheets>
    <sheet name="OVBJ" sheetId="2" r:id="rId1"/>
    <sheet name="OBC" sheetId="9" r:id="rId2"/>
    <sheet name="Basis" sheetId="5" r:id="rId3"/>
    <sheet name="Blad1" sheetId="17" r:id="rId4"/>
    <sheet name="Vergoeding" sheetId="6" r:id="rId5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0" i="2" l="1"/>
  <c r="G30" i="2" s="1"/>
  <c r="F48" i="5"/>
  <c r="D34" i="5"/>
  <c r="B33" i="5"/>
  <c r="G33" i="5" s="1"/>
  <c r="C33" i="5"/>
  <c r="D33" i="5"/>
  <c r="E33" i="5"/>
  <c r="E34" i="5" s="1"/>
  <c r="F33" i="5"/>
  <c r="E32" i="5"/>
  <c r="E35" i="5" s="1"/>
  <c r="D32" i="5"/>
  <c r="D36" i="5" s="1"/>
  <c r="B8" i="9" l="1"/>
  <c r="C15" i="2"/>
  <c r="C16" i="2" l="1"/>
  <c r="D5" i="6"/>
  <c r="D6" i="6"/>
  <c r="D7" i="6"/>
  <c r="D8" i="6"/>
  <c r="D4" i="6"/>
  <c r="F14" i="9"/>
  <c r="C14" i="9"/>
  <c r="D14" i="9" s="1"/>
  <c r="F13" i="9"/>
  <c r="D13" i="9"/>
  <c r="F12" i="9"/>
  <c r="C12" i="9"/>
  <c r="D12" i="9" s="1"/>
  <c r="F11" i="9"/>
  <c r="C11" i="9"/>
  <c r="D11" i="9" s="1"/>
  <c r="B3" i="9"/>
  <c r="F16" i="9" l="1"/>
  <c r="C16" i="9"/>
  <c r="D16" i="9"/>
  <c r="E14" i="9" l="1"/>
  <c r="G14" i="9" s="1"/>
  <c r="E11" i="9"/>
  <c r="E12" i="9"/>
  <c r="G12" i="9" s="1"/>
  <c r="E13" i="9"/>
  <c r="G13" i="9" s="1"/>
  <c r="G11" i="9" l="1"/>
  <c r="G16" i="9" s="1"/>
  <c r="E16" i="9"/>
  <c r="F26" i="2" l="1"/>
  <c r="E26" i="2"/>
  <c r="C26" i="2"/>
  <c r="D26" i="2" s="1"/>
  <c r="F22" i="2"/>
  <c r="E22" i="2"/>
  <c r="C22" i="2"/>
  <c r="D22" i="2" s="1"/>
  <c r="E17" i="2"/>
  <c r="E19" i="2"/>
  <c r="E18" i="2"/>
  <c r="C19" i="2"/>
  <c r="D19" i="2" s="1"/>
  <c r="F19" i="2"/>
  <c r="F18" i="2"/>
  <c r="F17" i="2"/>
  <c r="C17" i="2"/>
  <c r="D17" i="2" s="1"/>
  <c r="G26" i="2" l="1"/>
  <c r="G22" i="2"/>
  <c r="G19" i="2"/>
  <c r="G17" i="2"/>
  <c r="C5" i="6" l="1"/>
  <c r="C6" i="6"/>
  <c r="C7" i="6"/>
  <c r="C8" i="6"/>
  <c r="C4" i="6"/>
  <c r="C14" i="2" l="1"/>
  <c r="D14" i="2" s="1"/>
  <c r="D29" i="2"/>
  <c r="E14" i="2"/>
  <c r="F14" i="2"/>
  <c r="G12" i="5"/>
  <c r="G14" i="2" l="1"/>
  <c r="E27" i="2" l="1"/>
  <c r="F27" i="2"/>
  <c r="E28" i="2"/>
  <c r="F28" i="2"/>
  <c r="E29" i="2"/>
  <c r="F29" i="2"/>
  <c r="G29" i="2" l="1"/>
  <c r="G27" i="2"/>
  <c r="G28" i="2"/>
  <c r="G26" i="5" l="1"/>
  <c r="G27" i="5"/>
  <c r="G28" i="5"/>
  <c r="G29" i="5"/>
  <c r="G30" i="5"/>
  <c r="G31" i="5"/>
  <c r="G36" i="5" s="1"/>
  <c r="G32" i="5"/>
  <c r="G37" i="5" s="1"/>
  <c r="G18" i="2"/>
  <c r="C18" i="2"/>
  <c r="D18" i="2" s="1"/>
  <c r="E25" i="2"/>
  <c r="F25" i="2"/>
  <c r="F24" i="2"/>
  <c r="E24" i="2"/>
  <c r="C25" i="2"/>
  <c r="D25" i="2" s="1"/>
  <c r="C24" i="2"/>
  <c r="D24" i="2" s="1"/>
  <c r="C21" i="2"/>
  <c r="D21" i="2" s="1"/>
  <c r="C20" i="2"/>
  <c r="D20" i="2" s="1"/>
  <c r="G25" i="2" l="1"/>
  <c r="G24" i="2"/>
  <c r="E12" i="2"/>
  <c r="F12" i="2"/>
  <c r="E13" i="2"/>
  <c r="F13" i="2"/>
  <c r="E15" i="2"/>
  <c r="F15" i="2"/>
  <c r="E16" i="2"/>
  <c r="F16" i="2"/>
  <c r="E20" i="2"/>
  <c r="F20" i="2"/>
  <c r="E21" i="2"/>
  <c r="F21" i="2"/>
  <c r="E23" i="2"/>
  <c r="F23" i="2"/>
  <c r="E11" i="2"/>
  <c r="C27" i="2"/>
  <c r="D27" i="2" s="1"/>
  <c r="C23" i="2"/>
  <c r="D23" i="2" s="1"/>
  <c r="G25" i="5"/>
  <c r="G17" i="5"/>
  <c r="G18" i="5"/>
  <c r="G19" i="5"/>
  <c r="G20" i="5"/>
  <c r="G21" i="5"/>
  <c r="G22" i="5"/>
  <c r="G23" i="5"/>
  <c r="G24" i="5"/>
  <c r="C28" i="2"/>
  <c r="D28" i="2" s="1"/>
  <c r="G15" i="2" l="1"/>
  <c r="G20" i="2"/>
  <c r="G16" i="2"/>
  <c r="G12" i="2"/>
  <c r="G23" i="2"/>
  <c r="G21" i="2"/>
  <c r="G13" i="2"/>
  <c r="C29" i="2"/>
  <c r="G10" i="5"/>
  <c r="G34" i="5" s="1"/>
  <c r="G11" i="5"/>
  <c r="G13" i="5"/>
  <c r="G14" i="5"/>
  <c r="G15" i="5"/>
  <c r="G16" i="5"/>
  <c r="G9" i="5"/>
  <c r="E32" i="2" l="1"/>
  <c r="D15" i="2"/>
  <c r="D16" i="2"/>
  <c r="C13" i="2" l="1"/>
  <c r="D13" i="2" s="1"/>
  <c r="C12" i="2"/>
  <c r="D12" i="2" s="1"/>
  <c r="C11" i="2"/>
  <c r="D11" i="2" s="1"/>
  <c r="D32" i="2" l="1"/>
  <c r="C32" i="2"/>
  <c r="F11" i="2"/>
  <c r="G11" i="2" s="1"/>
  <c r="G32" i="2" s="1"/>
  <c r="F32" i="2" l="1"/>
</calcChain>
</file>

<file path=xl/sharedStrings.xml><?xml version="1.0" encoding="utf-8"?>
<sst xmlns="http://schemas.openxmlformats.org/spreadsheetml/2006/main" count="136" uniqueCount="112">
  <si>
    <t>Subsidieberekening enveloppefinanciering Jeugdhulp</t>
  </si>
  <si>
    <t>VZW</t>
  </si>
  <si>
    <t xml:space="preserve">Subsidieberekening enveloppefinanciering Jeugdhulp </t>
  </si>
  <si>
    <t>Organisatie</t>
  </si>
  <si>
    <t xml:space="preserve">TABEL SUBSIDIE 1/1/2023  index januari 2023   </t>
  </si>
  <si>
    <t>Gemiddelde anc personeel op 01/01/2023 in jaar tot op een decimaal</t>
  </si>
  <si>
    <t>jaar</t>
  </si>
  <si>
    <t>Indexcoëfficient personeel</t>
  </si>
  <si>
    <t>Indexcoëfficient Werking</t>
  </si>
  <si>
    <t>cap</t>
  </si>
  <si>
    <t>aantal punten</t>
  </si>
  <si>
    <t>vte</t>
  </si>
  <si>
    <t>personeels-subsidie</t>
  </si>
  <si>
    <t>werkings-subsidie</t>
  </si>
  <si>
    <t>totaal</t>
  </si>
  <si>
    <t>verblijf voor -12 jarigen</t>
  </si>
  <si>
    <t>verblijf voor 0-25 jarigen</t>
  </si>
  <si>
    <t>verblijf voor + 12 jarigen</t>
  </si>
  <si>
    <t>veilig verblijf</t>
  </si>
  <si>
    <t>bijkomende subsidie voor verblijfsmodules, erkend met toepassing van artikel 14 van het BVR van 5/4/2019</t>
  </si>
  <si>
    <t>contextbegeleiding laag intensiteit</t>
  </si>
  <si>
    <t>Context burgerinitiatieven</t>
  </si>
  <si>
    <t>context positieve oriëntering krachtgericht</t>
  </si>
  <si>
    <t>Context in kader 1G1P</t>
  </si>
  <si>
    <t>contextbegeleiding breedsporig</t>
  </si>
  <si>
    <t>contextbegeleiding kortdurend intensief</t>
  </si>
  <si>
    <t>contextbegeleiding delictgericht</t>
  </si>
  <si>
    <t>dagbegeleiding in groep</t>
  </si>
  <si>
    <t>cbaw - basis</t>
  </si>
  <si>
    <t>cbaw - middenintensiteit</t>
  </si>
  <si>
    <t>cbaw -  KWE</t>
  </si>
  <si>
    <t>ondersteunende begeleiding</t>
  </si>
  <si>
    <t>begeleiding en ondersteuning gezinshuis vanuit moederorganisatie</t>
  </si>
  <si>
    <t>inkomen gezinshuisouder</t>
  </si>
  <si>
    <t>Totaal</t>
  </si>
  <si>
    <t>verblijf 7 dagen per week (OBC)</t>
  </si>
  <si>
    <t>verblijf 5 dagen per week (OBC)</t>
  </si>
  <si>
    <t>GES +</t>
  </si>
  <si>
    <t>hca</t>
  </si>
  <si>
    <t>crisishulp aan huis</t>
  </si>
  <si>
    <t>NAFT</t>
  </si>
  <si>
    <t xml:space="preserve">TABEL SUBSIDIE 1/1/2023  </t>
  </si>
  <si>
    <t>Module</t>
  </si>
  <si>
    <t>personeel       5 jaar</t>
  </si>
  <si>
    <t>extra/jaar anc</t>
  </si>
  <si>
    <t>supplement</t>
  </si>
  <si>
    <t>supplement extra/jaar anc</t>
  </si>
  <si>
    <t>werking/Toelage</t>
  </si>
  <si>
    <t>totaal/5jaar</t>
  </si>
  <si>
    <t>punten</t>
  </si>
  <si>
    <t>verblijf -12 jaar</t>
  </si>
  <si>
    <t>verblijf 0-25 jaar</t>
  </si>
  <si>
    <t>verblijf + 12 jaar</t>
  </si>
  <si>
    <t>beveiligend verblijf</t>
  </si>
  <si>
    <t>verblijf 1 bis 0,5 punt</t>
  </si>
  <si>
    <t>contextbegeleiding intensief kortdurend</t>
  </si>
  <si>
    <t>gezinsverblijf</t>
  </si>
  <si>
    <t>gezinsbegeleiding</t>
  </si>
  <si>
    <t>oooc verblijf</t>
  </si>
  <si>
    <t>oooc onderzoek</t>
  </si>
  <si>
    <t>obc verblijf 7/7</t>
  </si>
  <si>
    <t>obc verblijf 5/7</t>
  </si>
  <si>
    <t>obc diagnostiek</t>
  </si>
  <si>
    <t>obc ambulant</t>
  </si>
  <si>
    <t>ondersteuning gezinshuis</t>
  </si>
  <si>
    <t>kost gezinsbegeleider per kind</t>
  </si>
  <si>
    <t>Extra subsidie voor personeel met meer dan 27 laar anciënniteit</t>
  </si>
  <si>
    <t>28 jaar</t>
  </si>
  <si>
    <t>29 jaar</t>
  </si>
  <si>
    <t>30 jaar</t>
  </si>
  <si>
    <t>31 jaar</t>
  </si>
  <si>
    <t>32 jaar</t>
  </si>
  <si>
    <t>33 jaar</t>
  </si>
  <si>
    <t>34 jaar</t>
  </si>
  <si>
    <t>35 jaar en meer</t>
  </si>
  <si>
    <t>Vergoedingen aan gezinsouder in kader Jeugdhulp</t>
  </si>
  <si>
    <t>Leeftijd</t>
  </si>
  <si>
    <t>Jaarbasis 1/1/2023</t>
  </si>
  <si>
    <t>Jaarbasis 1/01/2023</t>
  </si>
  <si>
    <t>Dagprijs 1/01/2023</t>
  </si>
  <si>
    <t xml:space="preserve"> 0-6</t>
  </si>
  <si>
    <t xml:space="preserve"> 6-12</t>
  </si>
  <si>
    <t xml:space="preserve"> 12-15</t>
  </si>
  <si>
    <t xml:space="preserve"> 15-18</t>
  </si>
  <si>
    <t xml:space="preserve"> 18+</t>
  </si>
  <si>
    <t>Leeftijd </t>
  </si>
  <si>
    <t>Onkostenvergoeding zorg kinderen (in euro) </t>
  </si>
  <si>
    <t>Inkomen gezinshuisouder (in euro) </t>
  </si>
  <si>
    <t>Begeleiding en ondersteuning (in euro) </t>
  </si>
  <si>
    <t>Totaal (in euro) </t>
  </si>
  <si>
    <t>0-6 </t>
  </si>
  <si>
    <t>10.760,2  </t>
  </si>
  <si>
    <t>28.057  </t>
  </si>
  <si>
    <t>26.081  </t>
  </si>
  <si>
    <t>64.898  </t>
  </si>
  <si>
    <t>6-12 </t>
  </si>
  <si>
    <t>10.939,05  </t>
  </si>
  <si>
    <t>26.081 </t>
  </si>
  <si>
    <t>65.077 </t>
  </si>
  <si>
    <t>12-15 </t>
  </si>
  <si>
    <t>11.760,30  </t>
  </si>
  <si>
    <t>65.898 </t>
  </si>
  <si>
    <t>15-18 </t>
  </si>
  <si>
    <t>12.399,05  </t>
  </si>
  <si>
    <t>66.537  </t>
  </si>
  <si>
    <t>18 +  </t>
  </si>
  <si>
    <t>13030,5  </t>
  </si>
  <si>
    <t>67.168  </t>
  </si>
  <si>
    <t>Gezinshuis</t>
  </si>
  <si>
    <t>Vergoeding Gezinsouder 2/3 van CAP</t>
  </si>
  <si>
    <t>Diagnostiek</t>
  </si>
  <si>
    <t>Behandeling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</si>
</sst>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 * #,##0.00_ ;_ * \-#,##0.00_ ;_ * &quot;-&quot;??_ ;_ @_ "/>
    <numFmt numFmtId="164" formatCode="_-* #,##0.00_-;\-* #,##0.00_-;_-* &quot;-&quot;??_-;_-@_-"/>
    <numFmt numFmtId="165" formatCode="0.0"/>
    <numFmt numFmtId="166" formatCode="#,##0.0"/>
    <numFmt numFmtId="167" formatCode="_ * #,##0_ ;_ * \-#,##0_ ;_ * &quot;-&quot;??_ ;_ @_ "/>
    <numFmt numFmtId="168" formatCode="_-* #,##0.00000_-;\-* #,##0.00000_-;_-* &quot;-&quot;??_-;_-@_-"/>
    <numFmt numFmtId="169" formatCode="0.0000"/>
    <numFmt numFmtId="170" formatCode="0.00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b/>
      <i/>
      <sz val="11"/>
      <name val="Arial"/>
      <family val="2"/>
    </font>
    <font>
      <sz val="8"/>
      <name val="Calibri"/>
      <family val="2"/>
      <scheme val="minor"/>
    </font>
    <font>
      <sz val="11"/>
      <color rgb="FFFF0000"/>
      <name val="Arial"/>
      <family val="2"/>
    </font>
    <font>
      <sz val="12"/>
      <name val="Arial"/>
      <family val="2"/>
    </font>
    <font>
      <b/>
      <sz val="11"/>
      <color theme="1"/>
      <name val="Arial"/>
      <family val="2"/>
    </font>
    <font>
      <sz val="10"/>
      <color theme="1"/>
      <name val="Verdana"/>
      <family val="2"/>
    </font>
    <font>
      <b/>
      <sz val="11"/>
      <color theme="1"/>
      <name val="Calibri"/>
      <family val="2"/>
      <scheme val="minor"/>
    </font>
    <font>
      <b/>
      <sz val="11"/>
      <color rgb="FFFF0000"/>
      <name val="Arial"/>
      <family val="2"/>
    </font>
    <font>
      <sz val="11"/>
      <name val="Flanders Art Sans"/>
      <family val="3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78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4" fontId="3" fillId="0" borderId="0" xfId="0" applyNumberFormat="1" applyFont="1"/>
    <xf numFmtId="4" fontId="3" fillId="0" borderId="0" xfId="0" applyNumberFormat="1" applyFont="1" applyAlignment="1">
      <alignment horizontal="center"/>
    </xf>
    <xf numFmtId="165" fontId="4" fillId="0" borderId="0" xfId="0" applyNumberFormat="1" applyFont="1"/>
    <xf numFmtId="9" fontId="4" fillId="0" borderId="0" xfId="0" applyNumberFormat="1" applyFont="1"/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4" fontId="3" fillId="0" borderId="1" xfId="0" applyNumberFormat="1" applyFont="1" applyBorder="1"/>
    <xf numFmtId="0" fontId="4" fillId="0" borderId="1" xfId="0" applyFont="1" applyBorder="1" applyAlignment="1">
      <alignment horizontal="right"/>
    </xf>
    <xf numFmtId="4" fontId="5" fillId="0" borderId="1" xfId="0" applyNumberFormat="1" applyFont="1" applyBorder="1"/>
    <xf numFmtId="0" fontId="3" fillId="0" borderId="1" xfId="0" applyFont="1" applyBorder="1" applyAlignment="1">
      <alignment horizontal="center"/>
    </xf>
    <xf numFmtId="166" fontId="3" fillId="0" borderId="1" xfId="0" applyNumberFormat="1" applyFont="1" applyBorder="1" applyAlignment="1">
      <alignment horizontal="center"/>
    </xf>
    <xf numFmtId="10" fontId="4" fillId="0" borderId="0" xfId="1" applyNumberFormat="1" applyFont="1"/>
    <xf numFmtId="0" fontId="6" fillId="0" borderId="1" xfId="0" applyFont="1" applyBorder="1"/>
    <xf numFmtId="0" fontId="6" fillId="0" borderId="0" xfId="0" applyFont="1" applyAlignment="1">
      <alignment horizontal="center"/>
    </xf>
    <xf numFmtId="43" fontId="3" fillId="0" borderId="1" xfId="3" applyFont="1" applyBorder="1"/>
    <xf numFmtId="4" fontId="3" fillId="0" borderId="2" xfId="0" applyNumberFormat="1" applyFont="1" applyBorder="1"/>
    <xf numFmtId="0" fontId="4" fillId="0" borderId="1" xfId="0" applyFont="1" applyBorder="1"/>
    <xf numFmtId="167" fontId="3" fillId="0" borderId="0" xfId="3" applyNumberFormat="1" applyFont="1"/>
    <xf numFmtId="0" fontId="7" fillId="0" borderId="0" xfId="0" applyFont="1"/>
    <xf numFmtId="0" fontId="7" fillId="0" borderId="1" xfId="0" applyFont="1" applyBorder="1"/>
    <xf numFmtId="14" fontId="7" fillId="0" borderId="1" xfId="0" applyNumberFormat="1" applyFont="1" applyBorder="1" applyAlignment="1">
      <alignment wrapText="1"/>
    </xf>
    <xf numFmtId="0" fontId="7" fillId="0" borderId="1" xfId="0" applyFont="1" applyBorder="1" applyAlignment="1">
      <alignment wrapText="1"/>
    </xf>
    <xf numFmtId="43" fontId="7" fillId="0" borderId="1" xfId="3" applyFont="1" applyBorder="1"/>
    <xf numFmtId="0" fontId="4" fillId="2" borderId="1" xfId="0" applyFont="1" applyFill="1" applyBorder="1" applyAlignment="1">
      <alignment wrapText="1"/>
    </xf>
    <xf numFmtId="0" fontId="8" fillId="2" borderId="1" xfId="0" applyFont="1" applyFill="1" applyBorder="1" applyAlignment="1">
      <alignment wrapText="1"/>
    </xf>
    <xf numFmtId="4" fontId="3" fillId="0" borderId="1" xfId="0" applyNumberFormat="1" applyFont="1" applyBorder="1" applyAlignment="1">
      <alignment horizontal="center"/>
    </xf>
    <xf numFmtId="9" fontId="3" fillId="0" borderId="0" xfId="0" applyNumberFormat="1" applyFont="1"/>
    <xf numFmtId="0" fontId="10" fillId="0" borderId="0" xfId="0" applyFont="1"/>
    <xf numFmtId="2" fontId="3" fillId="0" borderId="0" xfId="0" applyNumberFormat="1" applyFont="1" applyAlignment="1">
      <alignment horizontal="center"/>
    </xf>
    <xf numFmtId="14" fontId="3" fillId="0" borderId="0" xfId="0" applyNumberFormat="1" applyFont="1"/>
    <xf numFmtId="2" fontId="0" fillId="0" borderId="0" xfId="0" applyNumberFormat="1"/>
    <xf numFmtId="0" fontId="11" fillId="0" borderId="1" xfId="0" applyFont="1" applyBorder="1"/>
    <xf numFmtId="0" fontId="2" fillId="0" borderId="1" xfId="0" applyFont="1" applyBorder="1"/>
    <xf numFmtId="168" fontId="0" fillId="0" borderId="0" xfId="0" applyNumberFormat="1"/>
    <xf numFmtId="0" fontId="4" fillId="0" borderId="1" xfId="0" applyFont="1" applyBorder="1" applyAlignment="1">
      <alignment wrapText="1"/>
    </xf>
    <xf numFmtId="43" fontId="4" fillId="0" borderId="1" xfId="3" applyFont="1" applyBorder="1"/>
    <xf numFmtId="169" fontId="0" fillId="0" borderId="0" xfId="0" applyNumberFormat="1"/>
    <xf numFmtId="170" fontId="0" fillId="0" borderId="0" xfId="0" applyNumberFormat="1"/>
    <xf numFmtId="43" fontId="12" fillId="0" borderId="1" xfId="3" applyFont="1" applyBorder="1"/>
    <xf numFmtId="43" fontId="4" fillId="0" borderId="1" xfId="3" applyFont="1" applyFill="1" applyBorder="1"/>
    <xf numFmtId="43" fontId="3" fillId="0" borderId="0" xfId="3" applyFont="1" applyBorder="1"/>
    <xf numFmtId="164" fontId="0" fillId="0" borderId="0" xfId="0" applyNumberFormat="1"/>
    <xf numFmtId="14" fontId="14" fillId="0" borderId="1" xfId="0" applyNumberFormat="1" applyFont="1" applyBorder="1"/>
    <xf numFmtId="0" fontId="14" fillId="0" borderId="1" xfId="0" applyFont="1" applyBorder="1"/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167" fontId="3" fillId="0" borderId="0" xfId="3" applyNumberFormat="1" applyFont="1" applyBorder="1"/>
    <xf numFmtId="166" fontId="3" fillId="0" borderId="0" xfId="0" applyNumberFormat="1" applyFont="1" applyAlignment="1">
      <alignment horizontal="center"/>
    </xf>
    <xf numFmtId="0" fontId="6" fillId="0" borderId="0" xfId="0" applyFont="1"/>
    <xf numFmtId="43" fontId="6" fillId="0" borderId="0" xfId="3" applyFont="1" applyBorder="1"/>
    <xf numFmtId="43" fontId="6" fillId="0" borderId="0" xfId="3" applyFont="1" applyFill="1" applyBorder="1"/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13" fillId="0" borderId="0" xfId="0" applyFont="1" applyAlignment="1">
      <alignment vertical="center"/>
    </xf>
    <xf numFmtId="43" fontId="13" fillId="0" borderId="0" xfId="3" applyFont="1" applyBorder="1" applyAlignment="1">
      <alignment vertical="center"/>
    </xf>
    <xf numFmtId="0" fontId="13" fillId="0" borderId="0" xfId="0" applyFont="1" applyAlignment="1">
      <alignment horizontal="center" vertical="center"/>
    </xf>
    <xf numFmtId="43" fontId="0" fillId="0" borderId="0" xfId="3" applyFont="1" applyBorder="1"/>
    <xf numFmtId="0" fontId="15" fillId="0" borderId="1" xfId="0" applyFont="1" applyBorder="1"/>
    <xf numFmtId="0" fontId="16" fillId="0" borderId="3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right" vertical="center" wrapText="1"/>
    </xf>
    <xf numFmtId="0" fontId="16" fillId="0" borderId="5" xfId="0" applyFont="1" applyBorder="1" applyAlignment="1">
      <alignment horizontal="justify" vertical="center" wrapText="1"/>
    </xf>
    <xf numFmtId="0" fontId="16" fillId="0" borderId="6" xfId="0" applyFont="1" applyBorder="1" applyAlignment="1">
      <alignment horizontal="left" vertical="center" wrapText="1"/>
    </xf>
    <xf numFmtId="0" fontId="16" fillId="0" borderId="7" xfId="0" applyFont="1" applyBorder="1" applyAlignment="1">
      <alignment horizontal="left" vertical="center" wrapText="1"/>
    </xf>
    <xf numFmtId="0" fontId="16" fillId="0" borderId="8" xfId="0" applyFont="1" applyBorder="1" applyAlignment="1">
      <alignment horizontal="right" vertical="center" wrapText="1"/>
    </xf>
    <xf numFmtId="0" fontId="16" fillId="0" borderId="9" xfId="0" applyFont="1" applyBorder="1" applyAlignment="1">
      <alignment horizontal="right" vertical="center" wrapText="1"/>
    </xf>
    <xf numFmtId="0" fontId="16" fillId="0" borderId="10" xfId="0" applyFont="1" applyBorder="1" applyAlignment="1">
      <alignment horizontal="right" vertical="center" wrapText="1"/>
    </xf>
    <xf numFmtId="0" fontId="16" fillId="0" borderId="11" xfId="0" applyFont="1" applyBorder="1" applyAlignment="1">
      <alignment horizontal="right" vertical="center" wrapText="1"/>
    </xf>
    <xf numFmtId="0" fontId="16" fillId="0" borderId="12" xfId="0" applyFont="1" applyBorder="1" applyAlignment="1">
      <alignment horizontal="left" vertical="center" wrapText="1"/>
    </xf>
    <xf numFmtId="0" fontId="16" fillId="0" borderId="13" xfId="0" applyFont="1" applyBorder="1" applyAlignment="1">
      <alignment horizontal="right" vertical="center" wrapText="1"/>
    </xf>
    <xf numFmtId="0" fontId="16" fillId="0" borderId="14" xfId="0" applyFont="1" applyBorder="1" applyAlignment="1">
      <alignment horizontal="right" vertical="center" wrapText="1"/>
    </xf>
    <xf numFmtId="43" fontId="3" fillId="0" borderId="15" xfId="3" applyFont="1" applyFill="1" applyBorder="1"/>
    <xf numFmtId="0" fontId="2" fillId="0" borderId="1" xfId="0" applyFont="1" applyBorder="1" applyAlignment="1">
      <alignment horizontal="center"/>
    </xf>
  </cellXfs>
  <cellStyles count="4">
    <cellStyle name="Komma" xfId="3" builtinId="3"/>
    <cellStyle name="Procent" xfId="1" builtinId="5"/>
    <cellStyle name="Standaard" xfId="0" builtinId="0"/>
    <cellStyle name="Standaard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43"/>
  <sheetViews>
    <sheetView topLeftCell="A7" zoomScaleNormal="100" workbookViewId="0">
      <selection activeCell="B29" sqref="B29"/>
    </sheetView>
  </sheetViews>
  <sheetFormatPr defaultRowHeight="13.8" x14ac:dyDescent="0.25"/>
  <cols>
    <col min="1" max="1" width="44.6640625" style="2" customWidth="1"/>
    <col min="2" max="2" width="9.109375" style="2" customWidth="1"/>
    <col min="3" max="3" width="8.6640625" style="2" bestFit="1" customWidth="1"/>
    <col min="4" max="4" width="8.6640625" style="2" customWidth="1"/>
    <col min="5" max="5" width="15.109375" style="2" customWidth="1"/>
    <col min="6" max="6" width="14.44140625" style="2" customWidth="1"/>
    <col min="7" max="7" width="15.44140625" style="2" bestFit="1" customWidth="1"/>
    <col min="8" max="8" width="13" style="2" customWidth="1"/>
    <col min="9" max="9" width="13.33203125" style="3" customWidth="1"/>
    <col min="10" max="10" width="14" style="2" customWidth="1"/>
    <col min="11" max="257" width="9.33203125" style="2"/>
    <col min="258" max="258" width="32" style="2" customWidth="1"/>
    <col min="259" max="259" width="12.33203125" style="2" customWidth="1"/>
    <col min="260" max="260" width="13.6640625" style="2" customWidth="1"/>
    <col min="261" max="261" width="15.6640625" style="2" customWidth="1"/>
    <col min="262" max="262" width="15" style="2" customWidth="1"/>
    <col min="263" max="263" width="15.6640625" style="2" customWidth="1"/>
    <col min="264" max="264" width="13.33203125" style="2" customWidth="1"/>
    <col min="265" max="265" width="16.33203125" style="2" customWidth="1"/>
    <col min="266" max="266" width="14" style="2" customWidth="1"/>
    <col min="267" max="513" width="9.33203125" style="2"/>
    <col min="514" max="514" width="32" style="2" customWidth="1"/>
    <col min="515" max="515" width="12.33203125" style="2" customWidth="1"/>
    <col min="516" max="516" width="13.6640625" style="2" customWidth="1"/>
    <col min="517" max="517" width="15.6640625" style="2" customWidth="1"/>
    <col min="518" max="518" width="15" style="2" customWidth="1"/>
    <col min="519" max="519" width="15.6640625" style="2" customWidth="1"/>
    <col min="520" max="520" width="13.33203125" style="2" customWidth="1"/>
    <col min="521" max="521" width="16.33203125" style="2" customWidth="1"/>
    <col min="522" max="522" width="14" style="2" customWidth="1"/>
    <col min="523" max="769" width="9.33203125" style="2"/>
    <col min="770" max="770" width="32" style="2" customWidth="1"/>
    <col min="771" max="771" width="12.33203125" style="2" customWidth="1"/>
    <col min="772" max="772" width="13.6640625" style="2" customWidth="1"/>
    <col min="773" max="773" width="15.6640625" style="2" customWidth="1"/>
    <col min="774" max="774" width="15" style="2" customWidth="1"/>
    <col min="775" max="775" width="15.6640625" style="2" customWidth="1"/>
    <col min="776" max="776" width="13.33203125" style="2" customWidth="1"/>
    <col min="777" max="777" width="16.33203125" style="2" customWidth="1"/>
    <col min="778" max="778" width="14" style="2" customWidth="1"/>
    <col min="779" max="1025" width="9.33203125" style="2"/>
    <col min="1026" max="1026" width="32" style="2" customWidth="1"/>
    <col min="1027" max="1027" width="12.33203125" style="2" customWidth="1"/>
    <col min="1028" max="1028" width="13.6640625" style="2" customWidth="1"/>
    <col min="1029" max="1029" width="15.6640625" style="2" customWidth="1"/>
    <col min="1030" max="1030" width="15" style="2" customWidth="1"/>
    <col min="1031" max="1031" width="15.6640625" style="2" customWidth="1"/>
    <col min="1032" max="1032" width="13.33203125" style="2" customWidth="1"/>
    <col min="1033" max="1033" width="16.33203125" style="2" customWidth="1"/>
    <col min="1034" max="1034" width="14" style="2" customWidth="1"/>
    <col min="1035" max="1281" width="9.33203125" style="2"/>
    <col min="1282" max="1282" width="32" style="2" customWidth="1"/>
    <col min="1283" max="1283" width="12.33203125" style="2" customWidth="1"/>
    <col min="1284" max="1284" width="13.6640625" style="2" customWidth="1"/>
    <col min="1285" max="1285" width="15.6640625" style="2" customWidth="1"/>
    <col min="1286" max="1286" width="15" style="2" customWidth="1"/>
    <col min="1287" max="1287" width="15.6640625" style="2" customWidth="1"/>
    <col min="1288" max="1288" width="13.33203125" style="2" customWidth="1"/>
    <col min="1289" max="1289" width="16.33203125" style="2" customWidth="1"/>
    <col min="1290" max="1290" width="14" style="2" customWidth="1"/>
    <col min="1291" max="1537" width="9.33203125" style="2"/>
    <col min="1538" max="1538" width="32" style="2" customWidth="1"/>
    <col min="1539" max="1539" width="12.33203125" style="2" customWidth="1"/>
    <col min="1540" max="1540" width="13.6640625" style="2" customWidth="1"/>
    <col min="1541" max="1541" width="15.6640625" style="2" customWidth="1"/>
    <col min="1542" max="1542" width="15" style="2" customWidth="1"/>
    <col min="1543" max="1543" width="15.6640625" style="2" customWidth="1"/>
    <col min="1544" max="1544" width="13.33203125" style="2" customWidth="1"/>
    <col min="1545" max="1545" width="16.33203125" style="2" customWidth="1"/>
    <col min="1546" max="1546" width="14" style="2" customWidth="1"/>
    <col min="1547" max="1793" width="9.33203125" style="2"/>
    <col min="1794" max="1794" width="32" style="2" customWidth="1"/>
    <col min="1795" max="1795" width="12.33203125" style="2" customWidth="1"/>
    <col min="1796" max="1796" width="13.6640625" style="2" customWidth="1"/>
    <col min="1797" max="1797" width="15.6640625" style="2" customWidth="1"/>
    <col min="1798" max="1798" width="15" style="2" customWidth="1"/>
    <col min="1799" max="1799" width="15.6640625" style="2" customWidth="1"/>
    <col min="1800" max="1800" width="13.33203125" style="2" customWidth="1"/>
    <col min="1801" max="1801" width="16.33203125" style="2" customWidth="1"/>
    <col min="1802" max="1802" width="14" style="2" customWidth="1"/>
    <col min="1803" max="2049" width="9.33203125" style="2"/>
    <col min="2050" max="2050" width="32" style="2" customWidth="1"/>
    <col min="2051" max="2051" width="12.33203125" style="2" customWidth="1"/>
    <col min="2052" max="2052" width="13.6640625" style="2" customWidth="1"/>
    <col min="2053" max="2053" width="15.6640625" style="2" customWidth="1"/>
    <col min="2054" max="2054" width="15" style="2" customWidth="1"/>
    <col min="2055" max="2055" width="15.6640625" style="2" customWidth="1"/>
    <col min="2056" max="2056" width="13.33203125" style="2" customWidth="1"/>
    <col min="2057" max="2057" width="16.33203125" style="2" customWidth="1"/>
    <col min="2058" max="2058" width="14" style="2" customWidth="1"/>
    <col min="2059" max="2305" width="9.33203125" style="2"/>
    <col min="2306" max="2306" width="32" style="2" customWidth="1"/>
    <col min="2307" max="2307" width="12.33203125" style="2" customWidth="1"/>
    <col min="2308" max="2308" width="13.6640625" style="2" customWidth="1"/>
    <col min="2309" max="2309" width="15.6640625" style="2" customWidth="1"/>
    <col min="2310" max="2310" width="15" style="2" customWidth="1"/>
    <col min="2311" max="2311" width="15.6640625" style="2" customWidth="1"/>
    <col min="2312" max="2312" width="13.33203125" style="2" customWidth="1"/>
    <col min="2313" max="2313" width="16.33203125" style="2" customWidth="1"/>
    <col min="2314" max="2314" width="14" style="2" customWidth="1"/>
    <col min="2315" max="2561" width="9.33203125" style="2"/>
    <col min="2562" max="2562" width="32" style="2" customWidth="1"/>
    <col min="2563" max="2563" width="12.33203125" style="2" customWidth="1"/>
    <col min="2564" max="2564" width="13.6640625" style="2" customWidth="1"/>
    <col min="2565" max="2565" width="15.6640625" style="2" customWidth="1"/>
    <col min="2566" max="2566" width="15" style="2" customWidth="1"/>
    <col min="2567" max="2567" width="15.6640625" style="2" customWidth="1"/>
    <col min="2568" max="2568" width="13.33203125" style="2" customWidth="1"/>
    <col min="2569" max="2569" width="16.33203125" style="2" customWidth="1"/>
    <col min="2570" max="2570" width="14" style="2" customWidth="1"/>
    <col min="2571" max="2817" width="9.33203125" style="2"/>
    <col min="2818" max="2818" width="32" style="2" customWidth="1"/>
    <col min="2819" max="2819" width="12.33203125" style="2" customWidth="1"/>
    <col min="2820" max="2820" width="13.6640625" style="2" customWidth="1"/>
    <col min="2821" max="2821" width="15.6640625" style="2" customWidth="1"/>
    <col min="2822" max="2822" width="15" style="2" customWidth="1"/>
    <col min="2823" max="2823" width="15.6640625" style="2" customWidth="1"/>
    <col min="2824" max="2824" width="13.33203125" style="2" customWidth="1"/>
    <col min="2825" max="2825" width="16.33203125" style="2" customWidth="1"/>
    <col min="2826" max="2826" width="14" style="2" customWidth="1"/>
    <col min="2827" max="3073" width="9.33203125" style="2"/>
    <col min="3074" max="3074" width="32" style="2" customWidth="1"/>
    <col min="3075" max="3075" width="12.33203125" style="2" customWidth="1"/>
    <col min="3076" max="3076" width="13.6640625" style="2" customWidth="1"/>
    <col min="3077" max="3077" width="15.6640625" style="2" customWidth="1"/>
    <col min="3078" max="3078" width="15" style="2" customWidth="1"/>
    <col min="3079" max="3079" width="15.6640625" style="2" customWidth="1"/>
    <col min="3080" max="3080" width="13.33203125" style="2" customWidth="1"/>
    <col min="3081" max="3081" width="16.33203125" style="2" customWidth="1"/>
    <col min="3082" max="3082" width="14" style="2" customWidth="1"/>
    <col min="3083" max="3329" width="9.33203125" style="2"/>
    <col min="3330" max="3330" width="32" style="2" customWidth="1"/>
    <col min="3331" max="3331" width="12.33203125" style="2" customWidth="1"/>
    <col min="3332" max="3332" width="13.6640625" style="2" customWidth="1"/>
    <col min="3333" max="3333" width="15.6640625" style="2" customWidth="1"/>
    <col min="3334" max="3334" width="15" style="2" customWidth="1"/>
    <col min="3335" max="3335" width="15.6640625" style="2" customWidth="1"/>
    <col min="3336" max="3336" width="13.33203125" style="2" customWidth="1"/>
    <col min="3337" max="3337" width="16.33203125" style="2" customWidth="1"/>
    <col min="3338" max="3338" width="14" style="2" customWidth="1"/>
    <col min="3339" max="3585" width="9.33203125" style="2"/>
    <col min="3586" max="3586" width="32" style="2" customWidth="1"/>
    <col min="3587" max="3587" width="12.33203125" style="2" customWidth="1"/>
    <col min="3588" max="3588" width="13.6640625" style="2" customWidth="1"/>
    <col min="3589" max="3589" width="15.6640625" style="2" customWidth="1"/>
    <col min="3590" max="3590" width="15" style="2" customWidth="1"/>
    <col min="3591" max="3591" width="15.6640625" style="2" customWidth="1"/>
    <col min="3592" max="3592" width="13.33203125" style="2" customWidth="1"/>
    <col min="3593" max="3593" width="16.33203125" style="2" customWidth="1"/>
    <col min="3594" max="3594" width="14" style="2" customWidth="1"/>
    <col min="3595" max="3841" width="9.33203125" style="2"/>
    <col min="3842" max="3842" width="32" style="2" customWidth="1"/>
    <col min="3843" max="3843" width="12.33203125" style="2" customWidth="1"/>
    <col min="3844" max="3844" width="13.6640625" style="2" customWidth="1"/>
    <col min="3845" max="3845" width="15.6640625" style="2" customWidth="1"/>
    <col min="3846" max="3846" width="15" style="2" customWidth="1"/>
    <col min="3847" max="3847" width="15.6640625" style="2" customWidth="1"/>
    <col min="3848" max="3848" width="13.33203125" style="2" customWidth="1"/>
    <col min="3849" max="3849" width="16.33203125" style="2" customWidth="1"/>
    <col min="3850" max="3850" width="14" style="2" customWidth="1"/>
    <col min="3851" max="4097" width="9.33203125" style="2"/>
    <col min="4098" max="4098" width="32" style="2" customWidth="1"/>
    <col min="4099" max="4099" width="12.33203125" style="2" customWidth="1"/>
    <col min="4100" max="4100" width="13.6640625" style="2" customWidth="1"/>
    <col min="4101" max="4101" width="15.6640625" style="2" customWidth="1"/>
    <col min="4102" max="4102" width="15" style="2" customWidth="1"/>
    <col min="4103" max="4103" width="15.6640625" style="2" customWidth="1"/>
    <col min="4104" max="4104" width="13.33203125" style="2" customWidth="1"/>
    <col min="4105" max="4105" width="16.33203125" style="2" customWidth="1"/>
    <col min="4106" max="4106" width="14" style="2" customWidth="1"/>
    <col min="4107" max="4353" width="9.33203125" style="2"/>
    <col min="4354" max="4354" width="32" style="2" customWidth="1"/>
    <col min="4355" max="4355" width="12.33203125" style="2" customWidth="1"/>
    <col min="4356" max="4356" width="13.6640625" style="2" customWidth="1"/>
    <col min="4357" max="4357" width="15.6640625" style="2" customWidth="1"/>
    <col min="4358" max="4358" width="15" style="2" customWidth="1"/>
    <col min="4359" max="4359" width="15.6640625" style="2" customWidth="1"/>
    <col min="4360" max="4360" width="13.33203125" style="2" customWidth="1"/>
    <col min="4361" max="4361" width="16.33203125" style="2" customWidth="1"/>
    <col min="4362" max="4362" width="14" style="2" customWidth="1"/>
    <col min="4363" max="4609" width="9.33203125" style="2"/>
    <col min="4610" max="4610" width="32" style="2" customWidth="1"/>
    <col min="4611" max="4611" width="12.33203125" style="2" customWidth="1"/>
    <col min="4612" max="4612" width="13.6640625" style="2" customWidth="1"/>
    <col min="4613" max="4613" width="15.6640625" style="2" customWidth="1"/>
    <col min="4614" max="4614" width="15" style="2" customWidth="1"/>
    <col min="4615" max="4615" width="15.6640625" style="2" customWidth="1"/>
    <col min="4616" max="4616" width="13.33203125" style="2" customWidth="1"/>
    <col min="4617" max="4617" width="16.33203125" style="2" customWidth="1"/>
    <col min="4618" max="4618" width="14" style="2" customWidth="1"/>
    <col min="4619" max="4865" width="9.33203125" style="2"/>
    <col min="4866" max="4866" width="32" style="2" customWidth="1"/>
    <col min="4867" max="4867" width="12.33203125" style="2" customWidth="1"/>
    <col min="4868" max="4868" width="13.6640625" style="2" customWidth="1"/>
    <col min="4869" max="4869" width="15.6640625" style="2" customWidth="1"/>
    <col min="4870" max="4870" width="15" style="2" customWidth="1"/>
    <col min="4871" max="4871" width="15.6640625" style="2" customWidth="1"/>
    <col min="4872" max="4872" width="13.33203125" style="2" customWidth="1"/>
    <col min="4873" max="4873" width="16.33203125" style="2" customWidth="1"/>
    <col min="4874" max="4874" width="14" style="2" customWidth="1"/>
    <col min="4875" max="5121" width="9.33203125" style="2"/>
    <col min="5122" max="5122" width="32" style="2" customWidth="1"/>
    <col min="5123" max="5123" width="12.33203125" style="2" customWidth="1"/>
    <col min="5124" max="5124" width="13.6640625" style="2" customWidth="1"/>
    <col min="5125" max="5125" width="15.6640625" style="2" customWidth="1"/>
    <col min="5126" max="5126" width="15" style="2" customWidth="1"/>
    <col min="5127" max="5127" width="15.6640625" style="2" customWidth="1"/>
    <col min="5128" max="5128" width="13.33203125" style="2" customWidth="1"/>
    <col min="5129" max="5129" width="16.33203125" style="2" customWidth="1"/>
    <col min="5130" max="5130" width="14" style="2" customWidth="1"/>
    <col min="5131" max="5377" width="9.33203125" style="2"/>
    <col min="5378" max="5378" width="32" style="2" customWidth="1"/>
    <col min="5379" max="5379" width="12.33203125" style="2" customWidth="1"/>
    <col min="5380" max="5380" width="13.6640625" style="2" customWidth="1"/>
    <col min="5381" max="5381" width="15.6640625" style="2" customWidth="1"/>
    <col min="5382" max="5382" width="15" style="2" customWidth="1"/>
    <col min="5383" max="5383" width="15.6640625" style="2" customWidth="1"/>
    <col min="5384" max="5384" width="13.33203125" style="2" customWidth="1"/>
    <col min="5385" max="5385" width="16.33203125" style="2" customWidth="1"/>
    <col min="5386" max="5386" width="14" style="2" customWidth="1"/>
    <col min="5387" max="5633" width="9.33203125" style="2"/>
    <col min="5634" max="5634" width="32" style="2" customWidth="1"/>
    <col min="5635" max="5635" width="12.33203125" style="2" customWidth="1"/>
    <col min="5636" max="5636" width="13.6640625" style="2" customWidth="1"/>
    <col min="5637" max="5637" width="15.6640625" style="2" customWidth="1"/>
    <col min="5638" max="5638" width="15" style="2" customWidth="1"/>
    <col min="5639" max="5639" width="15.6640625" style="2" customWidth="1"/>
    <col min="5640" max="5640" width="13.33203125" style="2" customWidth="1"/>
    <col min="5641" max="5641" width="16.33203125" style="2" customWidth="1"/>
    <col min="5642" max="5642" width="14" style="2" customWidth="1"/>
    <col min="5643" max="5889" width="9.33203125" style="2"/>
    <col min="5890" max="5890" width="32" style="2" customWidth="1"/>
    <col min="5891" max="5891" width="12.33203125" style="2" customWidth="1"/>
    <col min="5892" max="5892" width="13.6640625" style="2" customWidth="1"/>
    <col min="5893" max="5893" width="15.6640625" style="2" customWidth="1"/>
    <col min="5894" max="5894" width="15" style="2" customWidth="1"/>
    <col min="5895" max="5895" width="15.6640625" style="2" customWidth="1"/>
    <col min="5896" max="5896" width="13.33203125" style="2" customWidth="1"/>
    <col min="5897" max="5897" width="16.33203125" style="2" customWidth="1"/>
    <col min="5898" max="5898" width="14" style="2" customWidth="1"/>
    <col min="5899" max="6145" width="9.33203125" style="2"/>
    <col min="6146" max="6146" width="32" style="2" customWidth="1"/>
    <col min="6147" max="6147" width="12.33203125" style="2" customWidth="1"/>
    <col min="6148" max="6148" width="13.6640625" style="2" customWidth="1"/>
    <col min="6149" max="6149" width="15.6640625" style="2" customWidth="1"/>
    <col min="6150" max="6150" width="15" style="2" customWidth="1"/>
    <col min="6151" max="6151" width="15.6640625" style="2" customWidth="1"/>
    <col min="6152" max="6152" width="13.33203125" style="2" customWidth="1"/>
    <col min="6153" max="6153" width="16.33203125" style="2" customWidth="1"/>
    <col min="6154" max="6154" width="14" style="2" customWidth="1"/>
    <col min="6155" max="6401" width="9.33203125" style="2"/>
    <col min="6402" max="6402" width="32" style="2" customWidth="1"/>
    <col min="6403" max="6403" width="12.33203125" style="2" customWidth="1"/>
    <col min="6404" max="6404" width="13.6640625" style="2" customWidth="1"/>
    <col min="6405" max="6405" width="15.6640625" style="2" customWidth="1"/>
    <col min="6406" max="6406" width="15" style="2" customWidth="1"/>
    <col min="6407" max="6407" width="15.6640625" style="2" customWidth="1"/>
    <col min="6408" max="6408" width="13.33203125" style="2" customWidth="1"/>
    <col min="6409" max="6409" width="16.33203125" style="2" customWidth="1"/>
    <col min="6410" max="6410" width="14" style="2" customWidth="1"/>
    <col min="6411" max="6657" width="9.33203125" style="2"/>
    <col min="6658" max="6658" width="32" style="2" customWidth="1"/>
    <col min="6659" max="6659" width="12.33203125" style="2" customWidth="1"/>
    <col min="6660" max="6660" width="13.6640625" style="2" customWidth="1"/>
    <col min="6661" max="6661" width="15.6640625" style="2" customWidth="1"/>
    <col min="6662" max="6662" width="15" style="2" customWidth="1"/>
    <col min="6663" max="6663" width="15.6640625" style="2" customWidth="1"/>
    <col min="6664" max="6664" width="13.33203125" style="2" customWidth="1"/>
    <col min="6665" max="6665" width="16.33203125" style="2" customWidth="1"/>
    <col min="6666" max="6666" width="14" style="2" customWidth="1"/>
    <col min="6667" max="6913" width="9.33203125" style="2"/>
    <col min="6914" max="6914" width="32" style="2" customWidth="1"/>
    <col min="6915" max="6915" width="12.33203125" style="2" customWidth="1"/>
    <col min="6916" max="6916" width="13.6640625" style="2" customWidth="1"/>
    <col min="6917" max="6917" width="15.6640625" style="2" customWidth="1"/>
    <col min="6918" max="6918" width="15" style="2" customWidth="1"/>
    <col min="6919" max="6919" width="15.6640625" style="2" customWidth="1"/>
    <col min="6920" max="6920" width="13.33203125" style="2" customWidth="1"/>
    <col min="6921" max="6921" width="16.33203125" style="2" customWidth="1"/>
    <col min="6922" max="6922" width="14" style="2" customWidth="1"/>
    <col min="6923" max="7169" width="9.33203125" style="2"/>
    <col min="7170" max="7170" width="32" style="2" customWidth="1"/>
    <col min="7171" max="7171" width="12.33203125" style="2" customWidth="1"/>
    <col min="7172" max="7172" width="13.6640625" style="2" customWidth="1"/>
    <col min="7173" max="7173" width="15.6640625" style="2" customWidth="1"/>
    <col min="7174" max="7174" width="15" style="2" customWidth="1"/>
    <col min="7175" max="7175" width="15.6640625" style="2" customWidth="1"/>
    <col min="7176" max="7176" width="13.33203125" style="2" customWidth="1"/>
    <col min="7177" max="7177" width="16.33203125" style="2" customWidth="1"/>
    <col min="7178" max="7178" width="14" style="2" customWidth="1"/>
    <col min="7179" max="7425" width="9.33203125" style="2"/>
    <col min="7426" max="7426" width="32" style="2" customWidth="1"/>
    <col min="7427" max="7427" width="12.33203125" style="2" customWidth="1"/>
    <col min="7428" max="7428" width="13.6640625" style="2" customWidth="1"/>
    <col min="7429" max="7429" width="15.6640625" style="2" customWidth="1"/>
    <col min="7430" max="7430" width="15" style="2" customWidth="1"/>
    <col min="7431" max="7431" width="15.6640625" style="2" customWidth="1"/>
    <col min="7432" max="7432" width="13.33203125" style="2" customWidth="1"/>
    <col min="7433" max="7433" width="16.33203125" style="2" customWidth="1"/>
    <col min="7434" max="7434" width="14" style="2" customWidth="1"/>
    <col min="7435" max="7681" width="9.33203125" style="2"/>
    <col min="7682" max="7682" width="32" style="2" customWidth="1"/>
    <col min="7683" max="7683" width="12.33203125" style="2" customWidth="1"/>
    <col min="7684" max="7684" width="13.6640625" style="2" customWidth="1"/>
    <col min="7685" max="7685" width="15.6640625" style="2" customWidth="1"/>
    <col min="7686" max="7686" width="15" style="2" customWidth="1"/>
    <col min="7687" max="7687" width="15.6640625" style="2" customWidth="1"/>
    <col min="7688" max="7688" width="13.33203125" style="2" customWidth="1"/>
    <col min="7689" max="7689" width="16.33203125" style="2" customWidth="1"/>
    <col min="7690" max="7690" width="14" style="2" customWidth="1"/>
    <col min="7691" max="7937" width="9.33203125" style="2"/>
    <col min="7938" max="7938" width="32" style="2" customWidth="1"/>
    <col min="7939" max="7939" width="12.33203125" style="2" customWidth="1"/>
    <col min="7940" max="7940" width="13.6640625" style="2" customWidth="1"/>
    <col min="7941" max="7941" width="15.6640625" style="2" customWidth="1"/>
    <col min="7942" max="7942" width="15" style="2" customWidth="1"/>
    <col min="7943" max="7943" width="15.6640625" style="2" customWidth="1"/>
    <col min="7944" max="7944" width="13.33203125" style="2" customWidth="1"/>
    <col min="7945" max="7945" width="16.33203125" style="2" customWidth="1"/>
    <col min="7946" max="7946" width="14" style="2" customWidth="1"/>
    <col min="7947" max="8193" width="9.33203125" style="2"/>
    <col min="8194" max="8194" width="32" style="2" customWidth="1"/>
    <col min="8195" max="8195" width="12.33203125" style="2" customWidth="1"/>
    <col min="8196" max="8196" width="13.6640625" style="2" customWidth="1"/>
    <col min="8197" max="8197" width="15.6640625" style="2" customWidth="1"/>
    <col min="8198" max="8198" width="15" style="2" customWidth="1"/>
    <col min="8199" max="8199" width="15.6640625" style="2" customWidth="1"/>
    <col min="8200" max="8200" width="13.33203125" style="2" customWidth="1"/>
    <col min="8201" max="8201" width="16.33203125" style="2" customWidth="1"/>
    <col min="8202" max="8202" width="14" style="2" customWidth="1"/>
    <col min="8203" max="8449" width="9.33203125" style="2"/>
    <col min="8450" max="8450" width="32" style="2" customWidth="1"/>
    <col min="8451" max="8451" width="12.33203125" style="2" customWidth="1"/>
    <col min="8452" max="8452" width="13.6640625" style="2" customWidth="1"/>
    <col min="8453" max="8453" width="15.6640625" style="2" customWidth="1"/>
    <col min="8454" max="8454" width="15" style="2" customWidth="1"/>
    <col min="8455" max="8455" width="15.6640625" style="2" customWidth="1"/>
    <col min="8456" max="8456" width="13.33203125" style="2" customWidth="1"/>
    <col min="8457" max="8457" width="16.33203125" style="2" customWidth="1"/>
    <col min="8458" max="8458" width="14" style="2" customWidth="1"/>
    <col min="8459" max="8705" width="9.33203125" style="2"/>
    <col min="8706" max="8706" width="32" style="2" customWidth="1"/>
    <col min="8707" max="8707" width="12.33203125" style="2" customWidth="1"/>
    <col min="8708" max="8708" width="13.6640625" style="2" customWidth="1"/>
    <col min="8709" max="8709" width="15.6640625" style="2" customWidth="1"/>
    <col min="8710" max="8710" width="15" style="2" customWidth="1"/>
    <col min="8711" max="8711" width="15.6640625" style="2" customWidth="1"/>
    <col min="8712" max="8712" width="13.33203125" style="2" customWidth="1"/>
    <col min="8713" max="8713" width="16.33203125" style="2" customWidth="1"/>
    <col min="8714" max="8714" width="14" style="2" customWidth="1"/>
    <col min="8715" max="8961" width="9.33203125" style="2"/>
    <col min="8962" max="8962" width="32" style="2" customWidth="1"/>
    <col min="8963" max="8963" width="12.33203125" style="2" customWidth="1"/>
    <col min="8964" max="8964" width="13.6640625" style="2" customWidth="1"/>
    <col min="8965" max="8965" width="15.6640625" style="2" customWidth="1"/>
    <col min="8966" max="8966" width="15" style="2" customWidth="1"/>
    <col min="8967" max="8967" width="15.6640625" style="2" customWidth="1"/>
    <col min="8968" max="8968" width="13.33203125" style="2" customWidth="1"/>
    <col min="8969" max="8969" width="16.33203125" style="2" customWidth="1"/>
    <col min="8970" max="8970" width="14" style="2" customWidth="1"/>
    <col min="8971" max="9217" width="9.33203125" style="2"/>
    <col min="9218" max="9218" width="32" style="2" customWidth="1"/>
    <col min="9219" max="9219" width="12.33203125" style="2" customWidth="1"/>
    <col min="9220" max="9220" width="13.6640625" style="2" customWidth="1"/>
    <col min="9221" max="9221" width="15.6640625" style="2" customWidth="1"/>
    <col min="9222" max="9222" width="15" style="2" customWidth="1"/>
    <col min="9223" max="9223" width="15.6640625" style="2" customWidth="1"/>
    <col min="9224" max="9224" width="13.33203125" style="2" customWidth="1"/>
    <col min="9225" max="9225" width="16.33203125" style="2" customWidth="1"/>
    <col min="9226" max="9226" width="14" style="2" customWidth="1"/>
    <col min="9227" max="9473" width="9.33203125" style="2"/>
    <col min="9474" max="9474" width="32" style="2" customWidth="1"/>
    <col min="9475" max="9475" width="12.33203125" style="2" customWidth="1"/>
    <col min="9476" max="9476" width="13.6640625" style="2" customWidth="1"/>
    <col min="9477" max="9477" width="15.6640625" style="2" customWidth="1"/>
    <col min="9478" max="9478" width="15" style="2" customWidth="1"/>
    <col min="9479" max="9479" width="15.6640625" style="2" customWidth="1"/>
    <col min="9480" max="9480" width="13.33203125" style="2" customWidth="1"/>
    <col min="9481" max="9481" width="16.33203125" style="2" customWidth="1"/>
    <col min="9482" max="9482" width="14" style="2" customWidth="1"/>
    <col min="9483" max="9729" width="9.33203125" style="2"/>
    <col min="9730" max="9730" width="32" style="2" customWidth="1"/>
    <col min="9731" max="9731" width="12.33203125" style="2" customWidth="1"/>
    <col min="9732" max="9732" width="13.6640625" style="2" customWidth="1"/>
    <col min="9733" max="9733" width="15.6640625" style="2" customWidth="1"/>
    <col min="9734" max="9734" width="15" style="2" customWidth="1"/>
    <col min="9735" max="9735" width="15.6640625" style="2" customWidth="1"/>
    <col min="9736" max="9736" width="13.33203125" style="2" customWidth="1"/>
    <col min="9737" max="9737" width="16.33203125" style="2" customWidth="1"/>
    <col min="9738" max="9738" width="14" style="2" customWidth="1"/>
    <col min="9739" max="9985" width="9.33203125" style="2"/>
    <col min="9986" max="9986" width="32" style="2" customWidth="1"/>
    <col min="9987" max="9987" width="12.33203125" style="2" customWidth="1"/>
    <col min="9988" max="9988" width="13.6640625" style="2" customWidth="1"/>
    <col min="9989" max="9989" width="15.6640625" style="2" customWidth="1"/>
    <col min="9990" max="9990" width="15" style="2" customWidth="1"/>
    <col min="9991" max="9991" width="15.6640625" style="2" customWidth="1"/>
    <col min="9992" max="9992" width="13.33203125" style="2" customWidth="1"/>
    <col min="9993" max="9993" width="16.33203125" style="2" customWidth="1"/>
    <col min="9994" max="9994" width="14" style="2" customWidth="1"/>
    <col min="9995" max="10241" width="9.33203125" style="2"/>
    <col min="10242" max="10242" width="32" style="2" customWidth="1"/>
    <col min="10243" max="10243" width="12.33203125" style="2" customWidth="1"/>
    <col min="10244" max="10244" width="13.6640625" style="2" customWidth="1"/>
    <col min="10245" max="10245" width="15.6640625" style="2" customWidth="1"/>
    <col min="10246" max="10246" width="15" style="2" customWidth="1"/>
    <col min="10247" max="10247" width="15.6640625" style="2" customWidth="1"/>
    <col min="10248" max="10248" width="13.33203125" style="2" customWidth="1"/>
    <col min="10249" max="10249" width="16.33203125" style="2" customWidth="1"/>
    <col min="10250" max="10250" width="14" style="2" customWidth="1"/>
    <col min="10251" max="10497" width="9.33203125" style="2"/>
    <col min="10498" max="10498" width="32" style="2" customWidth="1"/>
    <col min="10499" max="10499" width="12.33203125" style="2" customWidth="1"/>
    <col min="10500" max="10500" width="13.6640625" style="2" customWidth="1"/>
    <col min="10501" max="10501" width="15.6640625" style="2" customWidth="1"/>
    <col min="10502" max="10502" width="15" style="2" customWidth="1"/>
    <col min="10503" max="10503" width="15.6640625" style="2" customWidth="1"/>
    <col min="10504" max="10504" width="13.33203125" style="2" customWidth="1"/>
    <col min="10505" max="10505" width="16.33203125" style="2" customWidth="1"/>
    <col min="10506" max="10506" width="14" style="2" customWidth="1"/>
    <col min="10507" max="10753" width="9.33203125" style="2"/>
    <col min="10754" max="10754" width="32" style="2" customWidth="1"/>
    <col min="10755" max="10755" width="12.33203125" style="2" customWidth="1"/>
    <col min="10756" max="10756" width="13.6640625" style="2" customWidth="1"/>
    <col min="10757" max="10757" width="15.6640625" style="2" customWidth="1"/>
    <col min="10758" max="10758" width="15" style="2" customWidth="1"/>
    <col min="10759" max="10759" width="15.6640625" style="2" customWidth="1"/>
    <col min="10760" max="10760" width="13.33203125" style="2" customWidth="1"/>
    <col min="10761" max="10761" width="16.33203125" style="2" customWidth="1"/>
    <col min="10762" max="10762" width="14" style="2" customWidth="1"/>
    <col min="10763" max="11009" width="9.33203125" style="2"/>
    <col min="11010" max="11010" width="32" style="2" customWidth="1"/>
    <col min="11011" max="11011" width="12.33203125" style="2" customWidth="1"/>
    <col min="11012" max="11012" width="13.6640625" style="2" customWidth="1"/>
    <col min="11013" max="11013" width="15.6640625" style="2" customWidth="1"/>
    <col min="11014" max="11014" width="15" style="2" customWidth="1"/>
    <col min="11015" max="11015" width="15.6640625" style="2" customWidth="1"/>
    <col min="11016" max="11016" width="13.33203125" style="2" customWidth="1"/>
    <col min="11017" max="11017" width="16.33203125" style="2" customWidth="1"/>
    <col min="11018" max="11018" width="14" style="2" customWidth="1"/>
    <col min="11019" max="11265" width="9.33203125" style="2"/>
    <col min="11266" max="11266" width="32" style="2" customWidth="1"/>
    <col min="11267" max="11267" width="12.33203125" style="2" customWidth="1"/>
    <col min="11268" max="11268" width="13.6640625" style="2" customWidth="1"/>
    <col min="11269" max="11269" width="15.6640625" style="2" customWidth="1"/>
    <col min="11270" max="11270" width="15" style="2" customWidth="1"/>
    <col min="11271" max="11271" width="15.6640625" style="2" customWidth="1"/>
    <col min="11272" max="11272" width="13.33203125" style="2" customWidth="1"/>
    <col min="11273" max="11273" width="16.33203125" style="2" customWidth="1"/>
    <col min="11274" max="11274" width="14" style="2" customWidth="1"/>
    <col min="11275" max="11521" width="9.33203125" style="2"/>
    <col min="11522" max="11522" width="32" style="2" customWidth="1"/>
    <col min="11523" max="11523" width="12.33203125" style="2" customWidth="1"/>
    <col min="11524" max="11524" width="13.6640625" style="2" customWidth="1"/>
    <col min="11525" max="11525" width="15.6640625" style="2" customWidth="1"/>
    <col min="11526" max="11526" width="15" style="2" customWidth="1"/>
    <col min="11527" max="11527" width="15.6640625" style="2" customWidth="1"/>
    <col min="11528" max="11528" width="13.33203125" style="2" customWidth="1"/>
    <col min="11529" max="11529" width="16.33203125" style="2" customWidth="1"/>
    <col min="11530" max="11530" width="14" style="2" customWidth="1"/>
    <col min="11531" max="11777" width="9.33203125" style="2"/>
    <col min="11778" max="11778" width="32" style="2" customWidth="1"/>
    <col min="11779" max="11779" width="12.33203125" style="2" customWidth="1"/>
    <col min="11780" max="11780" width="13.6640625" style="2" customWidth="1"/>
    <col min="11781" max="11781" width="15.6640625" style="2" customWidth="1"/>
    <col min="11782" max="11782" width="15" style="2" customWidth="1"/>
    <col min="11783" max="11783" width="15.6640625" style="2" customWidth="1"/>
    <col min="11784" max="11784" width="13.33203125" style="2" customWidth="1"/>
    <col min="11785" max="11785" width="16.33203125" style="2" customWidth="1"/>
    <col min="11786" max="11786" width="14" style="2" customWidth="1"/>
    <col min="11787" max="12033" width="9.33203125" style="2"/>
    <col min="12034" max="12034" width="32" style="2" customWidth="1"/>
    <col min="12035" max="12035" width="12.33203125" style="2" customWidth="1"/>
    <col min="12036" max="12036" width="13.6640625" style="2" customWidth="1"/>
    <col min="12037" max="12037" width="15.6640625" style="2" customWidth="1"/>
    <col min="12038" max="12038" width="15" style="2" customWidth="1"/>
    <col min="12039" max="12039" width="15.6640625" style="2" customWidth="1"/>
    <col min="12040" max="12040" width="13.33203125" style="2" customWidth="1"/>
    <col min="12041" max="12041" width="16.33203125" style="2" customWidth="1"/>
    <col min="12042" max="12042" width="14" style="2" customWidth="1"/>
    <col min="12043" max="12289" width="9.33203125" style="2"/>
    <col min="12290" max="12290" width="32" style="2" customWidth="1"/>
    <col min="12291" max="12291" width="12.33203125" style="2" customWidth="1"/>
    <col min="12292" max="12292" width="13.6640625" style="2" customWidth="1"/>
    <col min="12293" max="12293" width="15.6640625" style="2" customWidth="1"/>
    <col min="12294" max="12294" width="15" style="2" customWidth="1"/>
    <col min="12295" max="12295" width="15.6640625" style="2" customWidth="1"/>
    <col min="12296" max="12296" width="13.33203125" style="2" customWidth="1"/>
    <col min="12297" max="12297" width="16.33203125" style="2" customWidth="1"/>
    <col min="12298" max="12298" width="14" style="2" customWidth="1"/>
    <col min="12299" max="12545" width="9.33203125" style="2"/>
    <col min="12546" max="12546" width="32" style="2" customWidth="1"/>
    <col min="12547" max="12547" width="12.33203125" style="2" customWidth="1"/>
    <col min="12548" max="12548" width="13.6640625" style="2" customWidth="1"/>
    <col min="12549" max="12549" width="15.6640625" style="2" customWidth="1"/>
    <col min="12550" max="12550" width="15" style="2" customWidth="1"/>
    <col min="12551" max="12551" width="15.6640625" style="2" customWidth="1"/>
    <col min="12552" max="12552" width="13.33203125" style="2" customWidth="1"/>
    <col min="12553" max="12553" width="16.33203125" style="2" customWidth="1"/>
    <col min="12554" max="12554" width="14" style="2" customWidth="1"/>
    <col min="12555" max="12801" width="9.33203125" style="2"/>
    <col min="12802" max="12802" width="32" style="2" customWidth="1"/>
    <col min="12803" max="12803" width="12.33203125" style="2" customWidth="1"/>
    <col min="12804" max="12804" width="13.6640625" style="2" customWidth="1"/>
    <col min="12805" max="12805" width="15.6640625" style="2" customWidth="1"/>
    <col min="12806" max="12806" width="15" style="2" customWidth="1"/>
    <col min="12807" max="12807" width="15.6640625" style="2" customWidth="1"/>
    <col min="12808" max="12808" width="13.33203125" style="2" customWidth="1"/>
    <col min="12809" max="12809" width="16.33203125" style="2" customWidth="1"/>
    <col min="12810" max="12810" width="14" style="2" customWidth="1"/>
    <col min="12811" max="13057" width="9.33203125" style="2"/>
    <col min="13058" max="13058" width="32" style="2" customWidth="1"/>
    <col min="13059" max="13059" width="12.33203125" style="2" customWidth="1"/>
    <col min="13060" max="13060" width="13.6640625" style="2" customWidth="1"/>
    <col min="13061" max="13061" width="15.6640625" style="2" customWidth="1"/>
    <col min="13062" max="13062" width="15" style="2" customWidth="1"/>
    <col min="13063" max="13063" width="15.6640625" style="2" customWidth="1"/>
    <col min="13064" max="13064" width="13.33203125" style="2" customWidth="1"/>
    <col min="13065" max="13065" width="16.33203125" style="2" customWidth="1"/>
    <col min="13066" max="13066" width="14" style="2" customWidth="1"/>
    <col min="13067" max="13313" width="9.33203125" style="2"/>
    <col min="13314" max="13314" width="32" style="2" customWidth="1"/>
    <col min="13315" max="13315" width="12.33203125" style="2" customWidth="1"/>
    <col min="13316" max="13316" width="13.6640625" style="2" customWidth="1"/>
    <col min="13317" max="13317" width="15.6640625" style="2" customWidth="1"/>
    <col min="13318" max="13318" width="15" style="2" customWidth="1"/>
    <col min="13319" max="13319" width="15.6640625" style="2" customWidth="1"/>
    <col min="13320" max="13320" width="13.33203125" style="2" customWidth="1"/>
    <col min="13321" max="13321" width="16.33203125" style="2" customWidth="1"/>
    <col min="13322" max="13322" width="14" style="2" customWidth="1"/>
    <col min="13323" max="13569" width="9.33203125" style="2"/>
    <col min="13570" max="13570" width="32" style="2" customWidth="1"/>
    <col min="13571" max="13571" width="12.33203125" style="2" customWidth="1"/>
    <col min="13572" max="13572" width="13.6640625" style="2" customWidth="1"/>
    <col min="13573" max="13573" width="15.6640625" style="2" customWidth="1"/>
    <col min="13574" max="13574" width="15" style="2" customWidth="1"/>
    <col min="13575" max="13575" width="15.6640625" style="2" customWidth="1"/>
    <col min="13576" max="13576" width="13.33203125" style="2" customWidth="1"/>
    <col min="13577" max="13577" width="16.33203125" style="2" customWidth="1"/>
    <col min="13578" max="13578" width="14" style="2" customWidth="1"/>
    <col min="13579" max="13825" width="9.33203125" style="2"/>
    <col min="13826" max="13826" width="32" style="2" customWidth="1"/>
    <col min="13827" max="13827" width="12.33203125" style="2" customWidth="1"/>
    <col min="13828" max="13828" width="13.6640625" style="2" customWidth="1"/>
    <col min="13829" max="13829" width="15.6640625" style="2" customWidth="1"/>
    <col min="13830" max="13830" width="15" style="2" customWidth="1"/>
    <col min="13831" max="13831" width="15.6640625" style="2" customWidth="1"/>
    <col min="13832" max="13832" width="13.33203125" style="2" customWidth="1"/>
    <col min="13833" max="13833" width="16.33203125" style="2" customWidth="1"/>
    <col min="13834" max="13834" width="14" style="2" customWidth="1"/>
    <col min="13835" max="14081" width="9.33203125" style="2"/>
    <col min="14082" max="14082" width="32" style="2" customWidth="1"/>
    <col min="14083" max="14083" width="12.33203125" style="2" customWidth="1"/>
    <col min="14084" max="14084" width="13.6640625" style="2" customWidth="1"/>
    <col min="14085" max="14085" width="15.6640625" style="2" customWidth="1"/>
    <col min="14086" max="14086" width="15" style="2" customWidth="1"/>
    <col min="14087" max="14087" width="15.6640625" style="2" customWidth="1"/>
    <col min="14088" max="14088" width="13.33203125" style="2" customWidth="1"/>
    <col min="14089" max="14089" width="16.33203125" style="2" customWidth="1"/>
    <col min="14090" max="14090" width="14" style="2" customWidth="1"/>
    <col min="14091" max="14337" width="9.33203125" style="2"/>
    <col min="14338" max="14338" width="32" style="2" customWidth="1"/>
    <col min="14339" max="14339" width="12.33203125" style="2" customWidth="1"/>
    <col min="14340" max="14340" width="13.6640625" style="2" customWidth="1"/>
    <col min="14341" max="14341" width="15.6640625" style="2" customWidth="1"/>
    <col min="14342" max="14342" width="15" style="2" customWidth="1"/>
    <col min="14343" max="14343" width="15.6640625" style="2" customWidth="1"/>
    <col min="14344" max="14344" width="13.33203125" style="2" customWidth="1"/>
    <col min="14345" max="14345" width="16.33203125" style="2" customWidth="1"/>
    <col min="14346" max="14346" width="14" style="2" customWidth="1"/>
    <col min="14347" max="14593" width="9.33203125" style="2"/>
    <col min="14594" max="14594" width="32" style="2" customWidth="1"/>
    <col min="14595" max="14595" width="12.33203125" style="2" customWidth="1"/>
    <col min="14596" max="14596" width="13.6640625" style="2" customWidth="1"/>
    <col min="14597" max="14597" width="15.6640625" style="2" customWidth="1"/>
    <col min="14598" max="14598" width="15" style="2" customWidth="1"/>
    <col min="14599" max="14599" width="15.6640625" style="2" customWidth="1"/>
    <col min="14600" max="14600" width="13.33203125" style="2" customWidth="1"/>
    <col min="14601" max="14601" width="16.33203125" style="2" customWidth="1"/>
    <col min="14602" max="14602" width="14" style="2" customWidth="1"/>
    <col min="14603" max="14849" width="9.33203125" style="2"/>
    <col min="14850" max="14850" width="32" style="2" customWidth="1"/>
    <col min="14851" max="14851" width="12.33203125" style="2" customWidth="1"/>
    <col min="14852" max="14852" width="13.6640625" style="2" customWidth="1"/>
    <col min="14853" max="14853" width="15.6640625" style="2" customWidth="1"/>
    <col min="14854" max="14854" width="15" style="2" customWidth="1"/>
    <col min="14855" max="14855" width="15.6640625" style="2" customWidth="1"/>
    <col min="14856" max="14856" width="13.33203125" style="2" customWidth="1"/>
    <col min="14857" max="14857" width="16.33203125" style="2" customWidth="1"/>
    <col min="14858" max="14858" width="14" style="2" customWidth="1"/>
    <col min="14859" max="15105" width="9.33203125" style="2"/>
    <col min="15106" max="15106" width="32" style="2" customWidth="1"/>
    <col min="15107" max="15107" width="12.33203125" style="2" customWidth="1"/>
    <col min="15108" max="15108" width="13.6640625" style="2" customWidth="1"/>
    <col min="15109" max="15109" width="15.6640625" style="2" customWidth="1"/>
    <col min="15110" max="15110" width="15" style="2" customWidth="1"/>
    <col min="15111" max="15111" width="15.6640625" style="2" customWidth="1"/>
    <col min="15112" max="15112" width="13.33203125" style="2" customWidth="1"/>
    <col min="15113" max="15113" width="16.33203125" style="2" customWidth="1"/>
    <col min="15114" max="15114" width="14" style="2" customWidth="1"/>
    <col min="15115" max="15361" width="9.33203125" style="2"/>
    <col min="15362" max="15362" width="32" style="2" customWidth="1"/>
    <col min="15363" max="15363" width="12.33203125" style="2" customWidth="1"/>
    <col min="15364" max="15364" width="13.6640625" style="2" customWidth="1"/>
    <col min="15365" max="15365" width="15.6640625" style="2" customWidth="1"/>
    <col min="15366" max="15366" width="15" style="2" customWidth="1"/>
    <col min="15367" max="15367" width="15.6640625" style="2" customWidth="1"/>
    <col min="15368" max="15368" width="13.33203125" style="2" customWidth="1"/>
    <col min="15369" max="15369" width="16.33203125" style="2" customWidth="1"/>
    <col min="15370" max="15370" width="14" style="2" customWidth="1"/>
    <col min="15371" max="15617" width="9.33203125" style="2"/>
    <col min="15618" max="15618" width="32" style="2" customWidth="1"/>
    <col min="15619" max="15619" width="12.33203125" style="2" customWidth="1"/>
    <col min="15620" max="15620" width="13.6640625" style="2" customWidth="1"/>
    <col min="15621" max="15621" width="15.6640625" style="2" customWidth="1"/>
    <col min="15622" max="15622" width="15" style="2" customWidth="1"/>
    <col min="15623" max="15623" width="15.6640625" style="2" customWidth="1"/>
    <col min="15624" max="15624" width="13.33203125" style="2" customWidth="1"/>
    <col min="15625" max="15625" width="16.33203125" style="2" customWidth="1"/>
    <col min="15626" max="15626" width="14" style="2" customWidth="1"/>
    <col min="15627" max="15873" width="9.33203125" style="2"/>
    <col min="15874" max="15874" width="32" style="2" customWidth="1"/>
    <col min="15875" max="15875" width="12.33203125" style="2" customWidth="1"/>
    <col min="15876" max="15876" width="13.6640625" style="2" customWidth="1"/>
    <col min="15877" max="15877" width="15.6640625" style="2" customWidth="1"/>
    <col min="15878" max="15878" width="15" style="2" customWidth="1"/>
    <col min="15879" max="15879" width="15.6640625" style="2" customWidth="1"/>
    <col min="15880" max="15880" width="13.33203125" style="2" customWidth="1"/>
    <col min="15881" max="15881" width="16.33203125" style="2" customWidth="1"/>
    <col min="15882" max="15882" width="14" style="2" customWidth="1"/>
    <col min="15883" max="16129" width="9.33203125" style="2"/>
    <col min="16130" max="16130" width="32" style="2" customWidth="1"/>
    <col min="16131" max="16131" width="12.33203125" style="2" customWidth="1"/>
    <col min="16132" max="16132" width="13.6640625" style="2" customWidth="1"/>
    <col min="16133" max="16133" width="15.6640625" style="2" customWidth="1"/>
    <col min="16134" max="16134" width="15" style="2" customWidth="1"/>
    <col min="16135" max="16135" width="15.6640625" style="2" customWidth="1"/>
    <col min="16136" max="16136" width="13.33203125" style="2" customWidth="1"/>
    <col min="16137" max="16137" width="16.33203125" style="2" customWidth="1"/>
    <col min="16138" max="16138" width="14" style="2" customWidth="1"/>
    <col min="16139" max="16384" width="9.33203125" style="2"/>
  </cols>
  <sheetData>
    <row r="1" spans="1:10" ht="17.399999999999999" x14ac:dyDescent="0.3">
      <c r="A1" s="1" t="s">
        <v>2</v>
      </c>
    </row>
    <row r="3" spans="1:10" ht="31.2" customHeight="1" x14ac:dyDescent="0.3">
      <c r="A3" s="38" t="s">
        <v>3</v>
      </c>
      <c r="B3" s="38" t="s">
        <v>108</v>
      </c>
      <c r="C3" s="38"/>
      <c r="D3" s="38"/>
      <c r="F3" s="9"/>
      <c r="G3" s="37"/>
    </row>
    <row r="4" spans="1:10" ht="35.4" customHeight="1" x14ac:dyDescent="0.25">
      <c r="A4" s="4" t="s">
        <v>4</v>
      </c>
    </row>
    <row r="6" spans="1:10" x14ac:dyDescent="0.25">
      <c r="A6" s="2" t="s">
        <v>5</v>
      </c>
      <c r="F6" s="7">
        <v>15</v>
      </c>
      <c r="G6" s="2" t="s">
        <v>6</v>
      </c>
      <c r="H6" s="5"/>
      <c r="I6" s="6"/>
      <c r="J6" s="35"/>
    </row>
    <row r="7" spans="1:10" x14ac:dyDescent="0.25">
      <c r="F7" s="7"/>
      <c r="I7" s="34"/>
      <c r="J7" s="35"/>
    </row>
    <row r="8" spans="1:10" x14ac:dyDescent="0.25">
      <c r="A8" s="2" t="s">
        <v>7</v>
      </c>
      <c r="B8" s="17">
        <v>1</v>
      </c>
      <c r="E8" s="2" t="s">
        <v>8</v>
      </c>
      <c r="F8" s="7"/>
      <c r="G8" s="8">
        <v>1</v>
      </c>
      <c r="I8" s="34"/>
      <c r="J8" s="35"/>
    </row>
    <row r="9" spans="1:10" x14ac:dyDescent="0.25">
      <c r="I9" s="34"/>
      <c r="J9" s="35"/>
    </row>
    <row r="10" spans="1:10" ht="27.6" x14ac:dyDescent="0.25">
      <c r="A10" s="9"/>
      <c r="B10" s="9" t="s">
        <v>9</v>
      </c>
      <c r="C10" s="10" t="s">
        <v>10</v>
      </c>
      <c r="D10" s="10" t="s">
        <v>11</v>
      </c>
      <c r="E10" s="10" t="s">
        <v>12</v>
      </c>
      <c r="F10" s="10" t="s">
        <v>13</v>
      </c>
      <c r="G10" s="10" t="s">
        <v>14</v>
      </c>
      <c r="I10" s="34"/>
      <c r="J10" s="35"/>
    </row>
    <row r="11" spans="1:10" ht="19.95" customHeight="1" x14ac:dyDescent="0.25">
      <c r="A11" s="11" t="s">
        <v>15</v>
      </c>
      <c r="B11" s="22"/>
      <c r="C11" s="12">
        <f>+B11*4</f>
        <v>0</v>
      </c>
      <c r="D11" s="12">
        <f>+C11*0.172</f>
        <v>0</v>
      </c>
      <c r="E11" s="12">
        <f>(B11*(Basis!B9+Basis!D9+($F$6-5)*(Basis!C9+Basis!E9))*$B$8)</f>
        <v>0</v>
      </c>
      <c r="F11" s="12">
        <f>+Basis!F9*B11*$G$8</f>
        <v>0</v>
      </c>
      <c r="G11" s="12">
        <f>+F11+E11</f>
        <v>0</v>
      </c>
      <c r="H11" s="23"/>
      <c r="I11" s="34"/>
      <c r="J11" s="35"/>
    </row>
    <row r="12" spans="1:10" ht="19.95" customHeight="1" x14ac:dyDescent="0.25">
      <c r="A12" s="11" t="s">
        <v>16</v>
      </c>
      <c r="B12" s="22"/>
      <c r="C12" s="12">
        <f>+B12*4</f>
        <v>0</v>
      </c>
      <c r="D12" s="12">
        <f t="shared" ref="D12:D13" si="0">+C12*0.172</f>
        <v>0</v>
      </c>
      <c r="E12" s="12">
        <f>(B12*(Basis!B10+Basis!D10+($F$6-5)*(Basis!C10+Basis!E10))*$B$8)</f>
        <v>0</v>
      </c>
      <c r="F12" s="12">
        <f>+Basis!F10*B12*$G$8</f>
        <v>0</v>
      </c>
      <c r="G12" s="12">
        <f t="shared" ref="G12:G23" si="1">+F12+E12</f>
        <v>0</v>
      </c>
      <c r="H12" s="23"/>
    </row>
    <row r="13" spans="1:10" ht="19.95" customHeight="1" x14ac:dyDescent="0.25">
      <c r="A13" s="11" t="s">
        <v>17</v>
      </c>
      <c r="B13" s="63"/>
      <c r="C13" s="12">
        <f>+B13*4</f>
        <v>0</v>
      </c>
      <c r="D13" s="12">
        <f t="shared" si="0"/>
        <v>0</v>
      </c>
      <c r="E13" s="12">
        <f>(B13*(Basis!B11+Basis!D11+($F$6-5)*(Basis!C11+Basis!E11))*$B$8)</f>
        <v>0</v>
      </c>
      <c r="F13" s="12">
        <f>+Basis!F11*B13*$G$8</f>
        <v>0</v>
      </c>
      <c r="G13" s="12">
        <f t="shared" si="1"/>
        <v>0</v>
      </c>
      <c r="H13" s="23"/>
    </row>
    <row r="14" spans="1:10" ht="19.2" customHeight="1" x14ac:dyDescent="0.25">
      <c r="A14" s="11" t="s">
        <v>18</v>
      </c>
      <c r="B14" s="22"/>
      <c r="C14" s="12">
        <f>+B14*8</f>
        <v>0</v>
      </c>
      <c r="D14" s="12">
        <f>+C14*0.168</f>
        <v>0</v>
      </c>
      <c r="E14" s="12">
        <f>(B14*(Basis!B12+Basis!D12+($F$6-5)*(Basis!C12+Basis!E12))*$B$8)</f>
        <v>0</v>
      </c>
      <c r="F14" s="12">
        <f>+Basis!F12*B14*$G$8</f>
        <v>0</v>
      </c>
      <c r="G14" s="12">
        <f t="shared" si="1"/>
        <v>0</v>
      </c>
      <c r="H14" s="23"/>
    </row>
    <row r="15" spans="1:10" ht="44.4" customHeight="1" x14ac:dyDescent="0.25">
      <c r="A15" s="11" t="s">
        <v>19</v>
      </c>
      <c r="B15" s="22"/>
      <c r="C15" s="12">
        <f>+B15*0.5</f>
        <v>0</v>
      </c>
      <c r="D15" s="12">
        <f>+C15*0.16</f>
        <v>0</v>
      </c>
      <c r="E15" s="12">
        <f>(B15*(Basis!B13+Basis!D13+($F$6-5)*(Basis!C13+Basis!E13))*$B$8)</f>
        <v>0</v>
      </c>
      <c r="F15" s="12">
        <f>+Basis!F13*B15*$G$8</f>
        <v>0</v>
      </c>
      <c r="G15" s="12">
        <f t="shared" si="1"/>
        <v>0</v>
      </c>
      <c r="H15" s="23"/>
      <c r="I15" s="2"/>
    </row>
    <row r="16" spans="1:10" ht="19.95" customHeight="1" x14ac:dyDescent="0.25">
      <c r="A16" s="11" t="s">
        <v>20</v>
      </c>
      <c r="B16" s="22"/>
      <c r="C16" s="12">
        <f>+B16</f>
        <v>0</v>
      </c>
      <c r="D16" s="12">
        <f>+C16*0.157</f>
        <v>0</v>
      </c>
      <c r="E16" s="12">
        <f>(B16*(Basis!B14+Basis!D14+($F$6-5)*(Basis!C14+Basis!E14))*$B$8)</f>
        <v>0</v>
      </c>
      <c r="F16" s="12">
        <f>+Basis!F14*B16*$G$8</f>
        <v>0</v>
      </c>
      <c r="G16" s="12">
        <f t="shared" si="1"/>
        <v>0</v>
      </c>
      <c r="H16" s="23"/>
      <c r="I16" s="2"/>
    </row>
    <row r="17" spans="1:9" ht="21" customHeight="1" x14ac:dyDescent="0.25">
      <c r="A17" s="11" t="s">
        <v>21</v>
      </c>
      <c r="B17" s="22"/>
      <c r="C17" s="12">
        <f>+B17</f>
        <v>0</v>
      </c>
      <c r="D17" s="12">
        <f>+C17*0.157</f>
        <v>0</v>
      </c>
      <c r="E17" s="12">
        <f>(B17*(Basis!B14+Basis!D14+($F$6-5)*(Basis!C14+Basis!E14))*$B$8)</f>
        <v>0</v>
      </c>
      <c r="F17" s="12">
        <f>+Basis!F14*B17*$G$8</f>
        <v>0</v>
      </c>
      <c r="G17" s="12">
        <f t="shared" si="1"/>
        <v>0</v>
      </c>
      <c r="H17" s="23"/>
      <c r="I17" s="2"/>
    </row>
    <row r="18" spans="1:9" ht="19.95" customHeight="1" x14ac:dyDescent="0.25">
      <c r="A18" s="11" t="s">
        <v>22</v>
      </c>
      <c r="B18" s="22"/>
      <c r="C18" s="12">
        <f>+B18</f>
        <v>0</v>
      </c>
      <c r="D18" s="12">
        <f t="shared" ref="D18:D25" si="2">+C18*0.157</f>
        <v>0</v>
      </c>
      <c r="E18" s="12">
        <f>(B18*(Basis!B14+Basis!D14+($F$6-5)*(Basis!C14+Basis!E14))*$B$8)</f>
        <v>0</v>
      </c>
      <c r="F18" s="12">
        <f>+Basis!F14*B18*$G$8</f>
        <v>0</v>
      </c>
      <c r="G18" s="12">
        <f t="shared" si="1"/>
        <v>0</v>
      </c>
      <c r="H18" s="23"/>
      <c r="I18" s="2"/>
    </row>
    <row r="19" spans="1:9" ht="19.95" customHeight="1" x14ac:dyDescent="0.25">
      <c r="A19" s="11" t="s">
        <v>23</v>
      </c>
      <c r="B19" s="22"/>
      <c r="C19" s="12">
        <f>+B19</f>
        <v>0</v>
      </c>
      <c r="D19" s="12">
        <f t="shared" si="2"/>
        <v>0</v>
      </c>
      <c r="E19" s="12">
        <f>(B19*(Basis!B14+Basis!D14+($F$6-5)*(Basis!C14+Basis!E14))*$B$8)</f>
        <v>0</v>
      </c>
      <c r="F19" s="12">
        <f>+Basis!F14*B19*$G$8</f>
        <v>0</v>
      </c>
      <c r="G19" s="12">
        <f t="shared" si="1"/>
        <v>0</v>
      </c>
      <c r="H19" s="23"/>
      <c r="I19" s="2"/>
    </row>
    <row r="20" spans="1:9" ht="19.95" customHeight="1" x14ac:dyDescent="0.25">
      <c r="A20" s="11" t="s">
        <v>24</v>
      </c>
      <c r="B20" s="63"/>
      <c r="C20" s="12">
        <f>+B20*2</f>
        <v>0</v>
      </c>
      <c r="D20" s="12">
        <f t="shared" si="2"/>
        <v>0</v>
      </c>
      <c r="E20" s="12">
        <f>(B20*(Basis!B15+Basis!D15+($F$6-5)*(Basis!C15+Basis!E15))*$B$8)</f>
        <v>0</v>
      </c>
      <c r="F20" s="12">
        <f>+Basis!F15*B20*$G$8</f>
        <v>0</v>
      </c>
      <c r="G20" s="12">
        <f t="shared" si="1"/>
        <v>0</v>
      </c>
      <c r="H20" s="23"/>
      <c r="I20" s="2"/>
    </row>
    <row r="21" spans="1:9" ht="19.95" customHeight="1" x14ac:dyDescent="0.25">
      <c r="A21" s="11" t="s">
        <v>25</v>
      </c>
      <c r="B21" s="22"/>
      <c r="C21" s="12">
        <f>+B21*3</f>
        <v>0</v>
      </c>
      <c r="D21" s="12">
        <f t="shared" si="2"/>
        <v>0</v>
      </c>
      <c r="E21" s="12">
        <f>(B21*(Basis!B16+Basis!D16+($F$6-5)*(Basis!C16+Basis!E16))*$B$8)</f>
        <v>0</v>
      </c>
      <c r="F21" s="12">
        <f>+Basis!F16*B21*$G$8</f>
        <v>0</v>
      </c>
      <c r="G21" s="12">
        <f t="shared" si="1"/>
        <v>0</v>
      </c>
      <c r="H21" s="23"/>
      <c r="I21" s="2"/>
    </row>
    <row r="22" spans="1:9" ht="19.95" customHeight="1" x14ac:dyDescent="0.25">
      <c r="A22" s="11" t="s">
        <v>26</v>
      </c>
      <c r="B22" s="22"/>
      <c r="C22" s="12">
        <f>+B22*3</f>
        <v>0</v>
      </c>
      <c r="D22" s="12">
        <f t="shared" si="2"/>
        <v>0</v>
      </c>
      <c r="E22" s="12">
        <f>(B22*(Basis!B16+Basis!D16+($F$6-5)*(Basis!C16+Basis!E16))*$B$8)</f>
        <v>0</v>
      </c>
      <c r="F22" s="12">
        <f>+Basis!F16*B22*$G$8</f>
        <v>0</v>
      </c>
      <c r="G22" s="12">
        <f t="shared" ref="G22" si="3">+F22+E22</f>
        <v>0</v>
      </c>
      <c r="H22" s="23"/>
      <c r="I22" s="2"/>
    </row>
    <row r="23" spans="1:9" ht="19.95" customHeight="1" x14ac:dyDescent="0.25">
      <c r="A23" s="11" t="s">
        <v>27</v>
      </c>
      <c r="B23" s="22"/>
      <c r="C23" s="12">
        <f t="shared" ref="C23" si="4">+B23*2</f>
        <v>0</v>
      </c>
      <c r="D23" s="12">
        <f t="shared" si="2"/>
        <v>0</v>
      </c>
      <c r="E23" s="12">
        <f>(B23*(Basis!B17+Basis!D17+($F$6-5)*(Basis!C17+Basis!E17))*$B$8)</f>
        <v>0</v>
      </c>
      <c r="F23" s="12">
        <f>+Basis!F17*B23*$G$8</f>
        <v>0</v>
      </c>
      <c r="G23" s="12">
        <f t="shared" si="1"/>
        <v>0</v>
      </c>
      <c r="H23" s="23"/>
      <c r="I23" s="2"/>
    </row>
    <row r="24" spans="1:9" ht="19.95" customHeight="1" x14ac:dyDescent="0.25">
      <c r="A24" s="11" t="s">
        <v>28</v>
      </c>
      <c r="B24" s="22"/>
      <c r="C24" s="12">
        <f>+B24</f>
        <v>0</v>
      </c>
      <c r="D24" s="12">
        <f t="shared" si="2"/>
        <v>0</v>
      </c>
      <c r="E24" s="12">
        <f>(B24*(Basis!B14+Basis!D14+($F$6-5)*(Basis!C14+Basis!E14))*$B$8)</f>
        <v>0</v>
      </c>
      <c r="F24" s="12">
        <f>+Basis!F14*B24*$G$8</f>
        <v>0</v>
      </c>
      <c r="G24" s="12">
        <f t="shared" ref="G24:G25" si="5">+F24+E24</f>
        <v>0</v>
      </c>
      <c r="H24" s="23"/>
      <c r="I24" s="2"/>
    </row>
    <row r="25" spans="1:9" ht="19.95" customHeight="1" x14ac:dyDescent="0.25">
      <c r="A25" s="11" t="s">
        <v>29</v>
      </c>
      <c r="B25" s="22"/>
      <c r="C25" s="12">
        <f>+B25*2</f>
        <v>0</v>
      </c>
      <c r="D25" s="12">
        <f t="shared" si="2"/>
        <v>0</v>
      </c>
      <c r="E25" s="12">
        <f>(B25*(Basis!B15+Basis!D15+($F$6-5)*(Basis!C15+Basis!E15))*$B$8)</f>
        <v>0</v>
      </c>
      <c r="F25" s="12">
        <f>+Basis!F15*B25*$G$8</f>
        <v>0</v>
      </c>
      <c r="G25" s="12">
        <f t="shared" si="5"/>
        <v>0</v>
      </c>
      <c r="H25" s="23"/>
      <c r="I25" s="2"/>
    </row>
    <row r="26" spans="1:9" ht="19.95" customHeight="1" x14ac:dyDescent="0.25">
      <c r="A26" s="11" t="s">
        <v>30</v>
      </c>
      <c r="B26" s="22"/>
      <c r="C26" s="12">
        <f>+B26*2</f>
        <v>0</v>
      </c>
      <c r="D26" s="12">
        <f t="shared" ref="D26" si="6">+C26*0.157</f>
        <v>0</v>
      </c>
      <c r="E26" s="12">
        <f>(B26*(Basis!B15+Basis!D15+($F$6-5)*(Basis!C15+Basis!E15))*$B$8)</f>
        <v>0</v>
      </c>
      <c r="F26" s="12">
        <f>+Basis!F15*B26*$G$8</f>
        <v>0</v>
      </c>
      <c r="G26" s="12">
        <f t="shared" ref="G26" si="7">+F26+E26</f>
        <v>0</v>
      </c>
      <c r="H26" s="23"/>
      <c r="I26" s="2"/>
    </row>
    <row r="27" spans="1:9" ht="30" customHeight="1" x14ac:dyDescent="0.25">
      <c r="A27" s="11" t="s">
        <v>31</v>
      </c>
      <c r="B27" s="22"/>
      <c r="C27" s="12">
        <f>+B27*5</f>
        <v>0</v>
      </c>
      <c r="D27" s="12">
        <f>+C27*0.157</f>
        <v>0</v>
      </c>
      <c r="E27" s="12">
        <f>(B27*(Basis!B26+Basis!D26+($F$6-5)*(Basis!C26+Basis!E26))*$B$8)</f>
        <v>0</v>
      </c>
      <c r="F27" s="12">
        <f>+Basis!F26*B27*$G$8</f>
        <v>0</v>
      </c>
      <c r="G27" s="12">
        <f t="shared" ref="G27:G29" si="8">+F27+E27</f>
        <v>0</v>
      </c>
      <c r="H27" s="23"/>
      <c r="I27" s="11"/>
    </row>
    <row r="28" spans="1:9" ht="27.6" x14ac:dyDescent="0.25">
      <c r="A28" s="29" t="s">
        <v>32</v>
      </c>
      <c r="B28" s="22">
        <v>6</v>
      </c>
      <c r="C28" s="21">
        <f>+B28*2</f>
        <v>12</v>
      </c>
      <c r="D28" s="12">
        <f t="shared" ref="D28" si="9">+C28*0.157</f>
        <v>1.8839999999999999</v>
      </c>
      <c r="E28" s="12">
        <f>(B28*(Basis!B31+Basis!D31+($F$6-5)*(Basis!C31+Basis!E31))*$B$8)</f>
        <v>146377.56</v>
      </c>
      <c r="F28" s="12">
        <f>+Basis!F31*B28*$G$8</f>
        <v>10108.380000000001</v>
      </c>
      <c r="G28" s="12">
        <f t="shared" si="8"/>
        <v>156485.94</v>
      </c>
    </row>
    <row r="29" spans="1:9" ht="26.4" customHeight="1" x14ac:dyDescent="0.25">
      <c r="A29" s="29" t="s">
        <v>33</v>
      </c>
      <c r="B29" s="22">
        <v>6</v>
      </c>
      <c r="C29" s="21">
        <f>+B29*2</f>
        <v>12</v>
      </c>
      <c r="D29" s="12">
        <f>+B29/3</f>
        <v>2</v>
      </c>
      <c r="E29" s="12">
        <f>(B29*(Basis!B32+Basis!D32+($F$6-5)*(Basis!C32+Basis!E32))*$B$8)</f>
        <v>180366.04800000001</v>
      </c>
      <c r="F29" s="12">
        <f>+Basis!F32*B29*$G$8</f>
        <v>0</v>
      </c>
      <c r="G29" s="12">
        <f t="shared" si="8"/>
        <v>180366.04800000001</v>
      </c>
    </row>
    <row r="30" spans="1:9" ht="26.4" customHeight="1" x14ac:dyDescent="0.25">
      <c r="A30" s="29" t="s">
        <v>109</v>
      </c>
      <c r="B30" s="22">
        <v>4</v>
      </c>
      <c r="C30" s="21"/>
      <c r="D30" s="21"/>
      <c r="E30" s="12"/>
      <c r="F30" s="12">
        <f>+B30*30*365</f>
        <v>43800</v>
      </c>
      <c r="G30" s="12">
        <f>+F30</f>
        <v>43800</v>
      </c>
    </row>
    <row r="31" spans="1:9" x14ac:dyDescent="0.25">
      <c r="A31" s="30"/>
      <c r="B31" s="22"/>
      <c r="C31" s="21"/>
      <c r="D31" s="21"/>
      <c r="E31" s="12"/>
      <c r="F31" s="12"/>
      <c r="G31" s="12"/>
    </row>
    <row r="32" spans="1:9" ht="15.6" x14ac:dyDescent="0.3">
      <c r="A32" s="13" t="s">
        <v>34</v>
      </c>
      <c r="B32" s="13"/>
      <c r="C32" s="14">
        <f>SUM(C11:C31)</f>
        <v>24</v>
      </c>
      <c r="D32" s="14">
        <f>SUM(D11:D31)</f>
        <v>3.8839999999999999</v>
      </c>
      <c r="E32" s="14">
        <f>SUM(E11:E31)</f>
        <v>326743.60800000001</v>
      </c>
      <c r="F32" s="14">
        <f>SUM(F11:F31)</f>
        <v>53908.380000000005</v>
      </c>
      <c r="G32" s="14">
        <f>SUM(G11:G31)</f>
        <v>380651.98800000001</v>
      </c>
    </row>
    <row r="39" spans="1:5" x14ac:dyDescent="0.25">
      <c r="A39" s="32"/>
    </row>
    <row r="40" spans="1:5" x14ac:dyDescent="0.25">
      <c r="A40" s="32"/>
    </row>
    <row r="41" spans="1:5" x14ac:dyDescent="0.25">
      <c r="A41" s="32"/>
    </row>
    <row r="42" spans="1:5" x14ac:dyDescent="0.25">
      <c r="A42" s="33"/>
      <c r="B42" s="33"/>
      <c r="C42" s="33"/>
      <c r="D42" s="33"/>
      <c r="E42" s="33"/>
    </row>
    <row r="43" spans="1:5" x14ac:dyDescent="0.25">
      <c r="A43" s="33"/>
      <c r="B43" s="33"/>
      <c r="C43" s="33"/>
      <c r="D43" s="33"/>
      <c r="E43" s="33"/>
    </row>
  </sheetData>
  <phoneticPr fontId="9" type="noConversion"/>
  <printOptions horizontalCentered="1"/>
  <pageMargins left="0.11811023622047245" right="0.11811023622047245" top="0.74803149606299213" bottom="0.74803149606299213" header="0.31496062992125984" footer="0.31496062992125984"/>
  <pageSetup paperSize="9" scale="90" orientation="portrait" r:id="rId1"/>
  <headerFooter>
    <oddFooter>&amp;Cenveloppeberekening  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201AF7-E105-4336-8757-47A522DA462E}">
  <dimension ref="A1:J27"/>
  <sheetViews>
    <sheetView tabSelected="1" workbookViewId="0">
      <selection activeCell="B13" sqref="B13"/>
    </sheetView>
  </sheetViews>
  <sheetFormatPr defaultRowHeight="13.8" x14ac:dyDescent="0.25"/>
  <cols>
    <col min="1" max="1" width="44.6640625" style="2" customWidth="1"/>
    <col min="2" max="2" width="11.33203125" style="2" customWidth="1"/>
    <col min="3" max="3" width="8.6640625" style="2" bestFit="1" customWidth="1"/>
    <col min="4" max="4" width="6.88671875" style="2" customWidth="1"/>
    <col min="5" max="5" width="14.6640625" style="2" customWidth="1"/>
    <col min="6" max="6" width="12.6640625" style="2" customWidth="1"/>
    <col min="7" max="7" width="15.44140625" style="2" bestFit="1" customWidth="1"/>
    <col min="8" max="8" width="21.88671875" style="2" customWidth="1"/>
    <col min="9" max="9" width="13.33203125" style="3" customWidth="1"/>
    <col min="10" max="10" width="14" style="2" customWidth="1"/>
    <col min="11" max="257" width="8.88671875" style="2"/>
    <col min="258" max="258" width="32" style="2" customWidth="1"/>
    <col min="259" max="259" width="12.33203125" style="2" customWidth="1"/>
    <col min="260" max="260" width="13.6640625" style="2" customWidth="1"/>
    <col min="261" max="261" width="15.6640625" style="2" customWidth="1"/>
    <col min="262" max="262" width="15" style="2" customWidth="1"/>
    <col min="263" max="263" width="15.6640625" style="2" customWidth="1"/>
    <col min="264" max="264" width="13.33203125" style="2" customWidth="1"/>
    <col min="265" max="265" width="16.33203125" style="2" customWidth="1"/>
    <col min="266" max="266" width="14" style="2" customWidth="1"/>
    <col min="267" max="513" width="8.88671875" style="2"/>
    <col min="514" max="514" width="32" style="2" customWidth="1"/>
    <col min="515" max="515" width="12.33203125" style="2" customWidth="1"/>
    <col min="516" max="516" width="13.6640625" style="2" customWidth="1"/>
    <col min="517" max="517" width="15.6640625" style="2" customWidth="1"/>
    <col min="518" max="518" width="15" style="2" customWidth="1"/>
    <col min="519" max="519" width="15.6640625" style="2" customWidth="1"/>
    <col min="520" max="520" width="13.33203125" style="2" customWidth="1"/>
    <col min="521" max="521" width="16.33203125" style="2" customWidth="1"/>
    <col min="522" max="522" width="14" style="2" customWidth="1"/>
    <col min="523" max="769" width="8.88671875" style="2"/>
    <col min="770" max="770" width="32" style="2" customWidth="1"/>
    <col min="771" max="771" width="12.33203125" style="2" customWidth="1"/>
    <col min="772" max="772" width="13.6640625" style="2" customWidth="1"/>
    <col min="773" max="773" width="15.6640625" style="2" customWidth="1"/>
    <col min="774" max="774" width="15" style="2" customWidth="1"/>
    <col min="775" max="775" width="15.6640625" style="2" customWidth="1"/>
    <col min="776" max="776" width="13.33203125" style="2" customWidth="1"/>
    <col min="777" max="777" width="16.33203125" style="2" customWidth="1"/>
    <col min="778" max="778" width="14" style="2" customWidth="1"/>
    <col min="779" max="1025" width="8.88671875" style="2"/>
    <col min="1026" max="1026" width="32" style="2" customWidth="1"/>
    <col min="1027" max="1027" width="12.33203125" style="2" customWidth="1"/>
    <col min="1028" max="1028" width="13.6640625" style="2" customWidth="1"/>
    <col min="1029" max="1029" width="15.6640625" style="2" customWidth="1"/>
    <col min="1030" max="1030" width="15" style="2" customWidth="1"/>
    <col min="1031" max="1031" width="15.6640625" style="2" customWidth="1"/>
    <col min="1032" max="1032" width="13.33203125" style="2" customWidth="1"/>
    <col min="1033" max="1033" width="16.33203125" style="2" customWidth="1"/>
    <col min="1034" max="1034" width="14" style="2" customWidth="1"/>
    <col min="1035" max="1281" width="8.88671875" style="2"/>
    <col min="1282" max="1282" width="32" style="2" customWidth="1"/>
    <col min="1283" max="1283" width="12.33203125" style="2" customWidth="1"/>
    <col min="1284" max="1284" width="13.6640625" style="2" customWidth="1"/>
    <col min="1285" max="1285" width="15.6640625" style="2" customWidth="1"/>
    <col min="1286" max="1286" width="15" style="2" customWidth="1"/>
    <col min="1287" max="1287" width="15.6640625" style="2" customWidth="1"/>
    <col min="1288" max="1288" width="13.33203125" style="2" customWidth="1"/>
    <col min="1289" max="1289" width="16.33203125" style="2" customWidth="1"/>
    <col min="1290" max="1290" width="14" style="2" customWidth="1"/>
    <col min="1291" max="1537" width="8.88671875" style="2"/>
    <col min="1538" max="1538" width="32" style="2" customWidth="1"/>
    <col min="1539" max="1539" width="12.33203125" style="2" customWidth="1"/>
    <col min="1540" max="1540" width="13.6640625" style="2" customWidth="1"/>
    <col min="1541" max="1541" width="15.6640625" style="2" customWidth="1"/>
    <col min="1542" max="1542" width="15" style="2" customWidth="1"/>
    <col min="1543" max="1543" width="15.6640625" style="2" customWidth="1"/>
    <col min="1544" max="1544" width="13.33203125" style="2" customWidth="1"/>
    <col min="1545" max="1545" width="16.33203125" style="2" customWidth="1"/>
    <col min="1546" max="1546" width="14" style="2" customWidth="1"/>
    <col min="1547" max="1793" width="8.88671875" style="2"/>
    <col min="1794" max="1794" width="32" style="2" customWidth="1"/>
    <col min="1795" max="1795" width="12.33203125" style="2" customWidth="1"/>
    <col min="1796" max="1796" width="13.6640625" style="2" customWidth="1"/>
    <col min="1797" max="1797" width="15.6640625" style="2" customWidth="1"/>
    <col min="1798" max="1798" width="15" style="2" customWidth="1"/>
    <col min="1799" max="1799" width="15.6640625" style="2" customWidth="1"/>
    <col min="1800" max="1800" width="13.33203125" style="2" customWidth="1"/>
    <col min="1801" max="1801" width="16.33203125" style="2" customWidth="1"/>
    <col min="1802" max="1802" width="14" style="2" customWidth="1"/>
    <col min="1803" max="2049" width="8.88671875" style="2"/>
    <col min="2050" max="2050" width="32" style="2" customWidth="1"/>
    <col min="2051" max="2051" width="12.33203125" style="2" customWidth="1"/>
    <col min="2052" max="2052" width="13.6640625" style="2" customWidth="1"/>
    <col min="2053" max="2053" width="15.6640625" style="2" customWidth="1"/>
    <col min="2054" max="2054" width="15" style="2" customWidth="1"/>
    <col min="2055" max="2055" width="15.6640625" style="2" customWidth="1"/>
    <col min="2056" max="2056" width="13.33203125" style="2" customWidth="1"/>
    <col min="2057" max="2057" width="16.33203125" style="2" customWidth="1"/>
    <col min="2058" max="2058" width="14" style="2" customWidth="1"/>
    <col min="2059" max="2305" width="8.88671875" style="2"/>
    <col min="2306" max="2306" width="32" style="2" customWidth="1"/>
    <col min="2307" max="2307" width="12.33203125" style="2" customWidth="1"/>
    <col min="2308" max="2308" width="13.6640625" style="2" customWidth="1"/>
    <col min="2309" max="2309" width="15.6640625" style="2" customWidth="1"/>
    <col min="2310" max="2310" width="15" style="2" customWidth="1"/>
    <col min="2311" max="2311" width="15.6640625" style="2" customWidth="1"/>
    <col min="2312" max="2312" width="13.33203125" style="2" customWidth="1"/>
    <col min="2313" max="2313" width="16.33203125" style="2" customWidth="1"/>
    <col min="2314" max="2314" width="14" style="2" customWidth="1"/>
    <col min="2315" max="2561" width="8.88671875" style="2"/>
    <col min="2562" max="2562" width="32" style="2" customWidth="1"/>
    <col min="2563" max="2563" width="12.33203125" style="2" customWidth="1"/>
    <col min="2564" max="2564" width="13.6640625" style="2" customWidth="1"/>
    <col min="2565" max="2565" width="15.6640625" style="2" customWidth="1"/>
    <col min="2566" max="2566" width="15" style="2" customWidth="1"/>
    <col min="2567" max="2567" width="15.6640625" style="2" customWidth="1"/>
    <col min="2568" max="2568" width="13.33203125" style="2" customWidth="1"/>
    <col min="2569" max="2569" width="16.33203125" style="2" customWidth="1"/>
    <col min="2570" max="2570" width="14" style="2" customWidth="1"/>
    <col min="2571" max="2817" width="8.88671875" style="2"/>
    <col min="2818" max="2818" width="32" style="2" customWidth="1"/>
    <col min="2819" max="2819" width="12.33203125" style="2" customWidth="1"/>
    <col min="2820" max="2820" width="13.6640625" style="2" customWidth="1"/>
    <col min="2821" max="2821" width="15.6640625" style="2" customWidth="1"/>
    <col min="2822" max="2822" width="15" style="2" customWidth="1"/>
    <col min="2823" max="2823" width="15.6640625" style="2" customWidth="1"/>
    <col min="2824" max="2824" width="13.33203125" style="2" customWidth="1"/>
    <col min="2825" max="2825" width="16.33203125" style="2" customWidth="1"/>
    <col min="2826" max="2826" width="14" style="2" customWidth="1"/>
    <col min="2827" max="3073" width="8.88671875" style="2"/>
    <col min="3074" max="3074" width="32" style="2" customWidth="1"/>
    <col min="3075" max="3075" width="12.33203125" style="2" customWidth="1"/>
    <col min="3076" max="3076" width="13.6640625" style="2" customWidth="1"/>
    <col min="3077" max="3077" width="15.6640625" style="2" customWidth="1"/>
    <col min="3078" max="3078" width="15" style="2" customWidth="1"/>
    <col min="3079" max="3079" width="15.6640625" style="2" customWidth="1"/>
    <col min="3080" max="3080" width="13.33203125" style="2" customWidth="1"/>
    <col min="3081" max="3081" width="16.33203125" style="2" customWidth="1"/>
    <col min="3082" max="3082" width="14" style="2" customWidth="1"/>
    <col min="3083" max="3329" width="8.88671875" style="2"/>
    <col min="3330" max="3330" width="32" style="2" customWidth="1"/>
    <col min="3331" max="3331" width="12.33203125" style="2" customWidth="1"/>
    <col min="3332" max="3332" width="13.6640625" style="2" customWidth="1"/>
    <col min="3333" max="3333" width="15.6640625" style="2" customWidth="1"/>
    <col min="3334" max="3334" width="15" style="2" customWidth="1"/>
    <col min="3335" max="3335" width="15.6640625" style="2" customWidth="1"/>
    <col min="3336" max="3336" width="13.33203125" style="2" customWidth="1"/>
    <col min="3337" max="3337" width="16.33203125" style="2" customWidth="1"/>
    <col min="3338" max="3338" width="14" style="2" customWidth="1"/>
    <col min="3339" max="3585" width="8.88671875" style="2"/>
    <col min="3586" max="3586" width="32" style="2" customWidth="1"/>
    <col min="3587" max="3587" width="12.33203125" style="2" customWidth="1"/>
    <col min="3588" max="3588" width="13.6640625" style="2" customWidth="1"/>
    <col min="3589" max="3589" width="15.6640625" style="2" customWidth="1"/>
    <col min="3590" max="3590" width="15" style="2" customWidth="1"/>
    <col min="3591" max="3591" width="15.6640625" style="2" customWidth="1"/>
    <col min="3592" max="3592" width="13.33203125" style="2" customWidth="1"/>
    <col min="3593" max="3593" width="16.33203125" style="2" customWidth="1"/>
    <col min="3594" max="3594" width="14" style="2" customWidth="1"/>
    <col min="3595" max="3841" width="8.88671875" style="2"/>
    <col min="3842" max="3842" width="32" style="2" customWidth="1"/>
    <col min="3843" max="3843" width="12.33203125" style="2" customWidth="1"/>
    <col min="3844" max="3844" width="13.6640625" style="2" customWidth="1"/>
    <col min="3845" max="3845" width="15.6640625" style="2" customWidth="1"/>
    <col min="3846" max="3846" width="15" style="2" customWidth="1"/>
    <col min="3847" max="3847" width="15.6640625" style="2" customWidth="1"/>
    <col min="3848" max="3848" width="13.33203125" style="2" customWidth="1"/>
    <col min="3849" max="3849" width="16.33203125" style="2" customWidth="1"/>
    <col min="3850" max="3850" width="14" style="2" customWidth="1"/>
    <col min="3851" max="4097" width="8.88671875" style="2"/>
    <col min="4098" max="4098" width="32" style="2" customWidth="1"/>
    <col min="4099" max="4099" width="12.33203125" style="2" customWidth="1"/>
    <col min="4100" max="4100" width="13.6640625" style="2" customWidth="1"/>
    <col min="4101" max="4101" width="15.6640625" style="2" customWidth="1"/>
    <col min="4102" max="4102" width="15" style="2" customWidth="1"/>
    <col min="4103" max="4103" width="15.6640625" style="2" customWidth="1"/>
    <col min="4104" max="4104" width="13.33203125" style="2" customWidth="1"/>
    <col min="4105" max="4105" width="16.33203125" style="2" customWidth="1"/>
    <col min="4106" max="4106" width="14" style="2" customWidth="1"/>
    <col min="4107" max="4353" width="8.88671875" style="2"/>
    <col min="4354" max="4354" width="32" style="2" customWidth="1"/>
    <col min="4355" max="4355" width="12.33203125" style="2" customWidth="1"/>
    <col min="4356" max="4356" width="13.6640625" style="2" customWidth="1"/>
    <col min="4357" max="4357" width="15.6640625" style="2" customWidth="1"/>
    <col min="4358" max="4358" width="15" style="2" customWidth="1"/>
    <col min="4359" max="4359" width="15.6640625" style="2" customWidth="1"/>
    <col min="4360" max="4360" width="13.33203125" style="2" customWidth="1"/>
    <col min="4361" max="4361" width="16.33203125" style="2" customWidth="1"/>
    <col min="4362" max="4362" width="14" style="2" customWidth="1"/>
    <col min="4363" max="4609" width="8.88671875" style="2"/>
    <col min="4610" max="4610" width="32" style="2" customWidth="1"/>
    <col min="4611" max="4611" width="12.33203125" style="2" customWidth="1"/>
    <col min="4612" max="4612" width="13.6640625" style="2" customWidth="1"/>
    <col min="4613" max="4613" width="15.6640625" style="2" customWidth="1"/>
    <col min="4614" max="4614" width="15" style="2" customWidth="1"/>
    <col min="4615" max="4615" width="15.6640625" style="2" customWidth="1"/>
    <col min="4616" max="4616" width="13.33203125" style="2" customWidth="1"/>
    <col min="4617" max="4617" width="16.33203125" style="2" customWidth="1"/>
    <col min="4618" max="4618" width="14" style="2" customWidth="1"/>
    <col min="4619" max="4865" width="8.88671875" style="2"/>
    <col min="4866" max="4866" width="32" style="2" customWidth="1"/>
    <col min="4867" max="4867" width="12.33203125" style="2" customWidth="1"/>
    <col min="4868" max="4868" width="13.6640625" style="2" customWidth="1"/>
    <col min="4869" max="4869" width="15.6640625" style="2" customWidth="1"/>
    <col min="4870" max="4870" width="15" style="2" customWidth="1"/>
    <col min="4871" max="4871" width="15.6640625" style="2" customWidth="1"/>
    <col min="4872" max="4872" width="13.33203125" style="2" customWidth="1"/>
    <col min="4873" max="4873" width="16.33203125" style="2" customWidth="1"/>
    <col min="4874" max="4874" width="14" style="2" customWidth="1"/>
    <col min="4875" max="5121" width="8.88671875" style="2"/>
    <col min="5122" max="5122" width="32" style="2" customWidth="1"/>
    <col min="5123" max="5123" width="12.33203125" style="2" customWidth="1"/>
    <col min="5124" max="5124" width="13.6640625" style="2" customWidth="1"/>
    <col min="5125" max="5125" width="15.6640625" style="2" customWidth="1"/>
    <col min="5126" max="5126" width="15" style="2" customWidth="1"/>
    <col min="5127" max="5127" width="15.6640625" style="2" customWidth="1"/>
    <col min="5128" max="5128" width="13.33203125" style="2" customWidth="1"/>
    <col min="5129" max="5129" width="16.33203125" style="2" customWidth="1"/>
    <col min="5130" max="5130" width="14" style="2" customWidth="1"/>
    <col min="5131" max="5377" width="8.88671875" style="2"/>
    <col min="5378" max="5378" width="32" style="2" customWidth="1"/>
    <col min="5379" max="5379" width="12.33203125" style="2" customWidth="1"/>
    <col min="5380" max="5380" width="13.6640625" style="2" customWidth="1"/>
    <col min="5381" max="5381" width="15.6640625" style="2" customWidth="1"/>
    <col min="5382" max="5382" width="15" style="2" customWidth="1"/>
    <col min="5383" max="5383" width="15.6640625" style="2" customWidth="1"/>
    <col min="5384" max="5384" width="13.33203125" style="2" customWidth="1"/>
    <col min="5385" max="5385" width="16.33203125" style="2" customWidth="1"/>
    <col min="5386" max="5386" width="14" style="2" customWidth="1"/>
    <col min="5387" max="5633" width="8.88671875" style="2"/>
    <col min="5634" max="5634" width="32" style="2" customWidth="1"/>
    <col min="5635" max="5635" width="12.33203125" style="2" customWidth="1"/>
    <col min="5636" max="5636" width="13.6640625" style="2" customWidth="1"/>
    <col min="5637" max="5637" width="15.6640625" style="2" customWidth="1"/>
    <col min="5638" max="5638" width="15" style="2" customWidth="1"/>
    <col min="5639" max="5639" width="15.6640625" style="2" customWidth="1"/>
    <col min="5640" max="5640" width="13.33203125" style="2" customWidth="1"/>
    <col min="5641" max="5641" width="16.33203125" style="2" customWidth="1"/>
    <col min="5642" max="5642" width="14" style="2" customWidth="1"/>
    <col min="5643" max="5889" width="8.88671875" style="2"/>
    <col min="5890" max="5890" width="32" style="2" customWidth="1"/>
    <col min="5891" max="5891" width="12.33203125" style="2" customWidth="1"/>
    <col min="5892" max="5892" width="13.6640625" style="2" customWidth="1"/>
    <col min="5893" max="5893" width="15.6640625" style="2" customWidth="1"/>
    <col min="5894" max="5894" width="15" style="2" customWidth="1"/>
    <col min="5895" max="5895" width="15.6640625" style="2" customWidth="1"/>
    <col min="5896" max="5896" width="13.33203125" style="2" customWidth="1"/>
    <col min="5897" max="5897" width="16.33203125" style="2" customWidth="1"/>
    <col min="5898" max="5898" width="14" style="2" customWidth="1"/>
    <col min="5899" max="6145" width="8.88671875" style="2"/>
    <col min="6146" max="6146" width="32" style="2" customWidth="1"/>
    <col min="6147" max="6147" width="12.33203125" style="2" customWidth="1"/>
    <col min="6148" max="6148" width="13.6640625" style="2" customWidth="1"/>
    <col min="6149" max="6149" width="15.6640625" style="2" customWidth="1"/>
    <col min="6150" max="6150" width="15" style="2" customWidth="1"/>
    <col min="6151" max="6151" width="15.6640625" style="2" customWidth="1"/>
    <col min="6152" max="6152" width="13.33203125" style="2" customWidth="1"/>
    <col min="6153" max="6153" width="16.33203125" style="2" customWidth="1"/>
    <col min="6154" max="6154" width="14" style="2" customWidth="1"/>
    <col min="6155" max="6401" width="8.88671875" style="2"/>
    <col min="6402" max="6402" width="32" style="2" customWidth="1"/>
    <col min="6403" max="6403" width="12.33203125" style="2" customWidth="1"/>
    <col min="6404" max="6404" width="13.6640625" style="2" customWidth="1"/>
    <col min="6405" max="6405" width="15.6640625" style="2" customWidth="1"/>
    <col min="6406" max="6406" width="15" style="2" customWidth="1"/>
    <col min="6407" max="6407" width="15.6640625" style="2" customWidth="1"/>
    <col min="6408" max="6408" width="13.33203125" style="2" customWidth="1"/>
    <col min="6409" max="6409" width="16.33203125" style="2" customWidth="1"/>
    <col min="6410" max="6410" width="14" style="2" customWidth="1"/>
    <col min="6411" max="6657" width="8.88671875" style="2"/>
    <col min="6658" max="6658" width="32" style="2" customWidth="1"/>
    <col min="6659" max="6659" width="12.33203125" style="2" customWidth="1"/>
    <col min="6660" max="6660" width="13.6640625" style="2" customWidth="1"/>
    <col min="6661" max="6661" width="15.6640625" style="2" customWidth="1"/>
    <col min="6662" max="6662" width="15" style="2" customWidth="1"/>
    <col min="6663" max="6663" width="15.6640625" style="2" customWidth="1"/>
    <col min="6664" max="6664" width="13.33203125" style="2" customWidth="1"/>
    <col min="6665" max="6665" width="16.33203125" style="2" customWidth="1"/>
    <col min="6666" max="6666" width="14" style="2" customWidth="1"/>
    <col min="6667" max="6913" width="8.88671875" style="2"/>
    <col min="6914" max="6914" width="32" style="2" customWidth="1"/>
    <col min="6915" max="6915" width="12.33203125" style="2" customWidth="1"/>
    <col min="6916" max="6916" width="13.6640625" style="2" customWidth="1"/>
    <col min="6917" max="6917" width="15.6640625" style="2" customWidth="1"/>
    <col min="6918" max="6918" width="15" style="2" customWidth="1"/>
    <col min="6919" max="6919" width="15.6640625" style="2" customWidth="1"/>
    <col min="6920" max="6920" width="13.33203125" style="2" customWidth="1"/>
    <col min="6921" max="6921" width="16.33203125" style="2" customWidth="1"/>
    <col min="6922" max="6922" width="14" style="2" customWidth="1"/>
    <col min="6923" max="7169" width="8.88671875" style="2"/>
    <col min="7170" max="7170" width="32" style="2" customWidth="1"/>
    <col min="7171" max="7171" width="12.33203125" style="2" customWidth="1"/>
    <col min="7172" max="7172" width="13.6640625" style="2" customWidth="1"/>
    <col min="7173" max="7173" width="15.6640625" style="2" customWidth="1"/>
    <col min="7174" max="7174" width="15" style="2" customWidth="1"/>
    <col min="7175" max="7175" width="15.6640625" style="2" customWidth="1"/>
    <col min="7176" max="7176" width="13.33203125" style="2" customWidth="1"/>
    <col min="7177" max="7177" width="16.33203125" style="2" customWidth="1"/>
    <col min="7178" max="7178" width="14" style="2" customWidth="1"/>
    <col min="7179" max="7425" width="8.88671875" style="2"/>
    <col min="7426" max="7426" width="32" style="2" customWidth="1"/>
    <col min="7427" max="7427" width="12.33203125" style="2" customWidth="1"/>
    <col min="7428" max="7428" width="13.6640625" style="2" customWidth="1"/>
    <col min="7429" max="7429" width="15.6640625" style="2" customWidth="1"/>
    <col min="7430" max="7430" width="15" style="2" customWidth="1"/>
    <col min="7431" max="7431" width="15.6640625" style="2" customWidth="1"/>
    <col min="7432" max="7432" width="13.33203125" style="2" customWidth="1"/>
    <col min="7433" max="7433" width="16.33203125" style="2" customWidth="1"/>
    <col min="7434" max="7434" width="14" style="2" customWidth="1"/>
    <col min="7435" max="7681" width="8.88671875" style="2"/>
    <col min="7682" max="7682" width="32" style="2" customWidth="1"/>
    <col min="7683" max="7683" width="12.33203125" style="2" customWidth="1"/>
    <col min="7684" max="7684" width="13.6640625" style="2" customWidth="1"/>
    <col min="7685" max="7685" width="15.6640625" style="2" customWidth="1"/>
    <col min="7686" max="7686" width="15" style="2" customWidth="1"/>
    <col min="7687" max="7687" width="15.6640625" style="2" customWidth="1"/>
    <col min="7688" max="7688" width="13.33203125" style="2" customWidth="1"/>
    <col min="7689" max="7689" width="16.33203125" style="2" customWidth="1"/>
    <col min="7690" max="7690" width="14" style="2" customWidth="1"/>
    <col min="7691" max="7937" width="8.88671875" style="2"/>
    <col min="7938" max="7938" width="32" style="2" customWidth="1"/>
    <col min="7939" max="7939" width="12.33203125" style="2" customWidth="1"/>
    <col min="7940" max="7940" width="13.6640625" style="2" customWidth="1"/>
    <col min="7941" max="7941" width="15.6640625" style="2" customWidth="1"/>
    <col min="7942" max="7942" width="15" style="2" customWidth="1"/>
    <col min="7943" max="7943" width="15.6640625" style="2" customWidth="1"/>
    <col min="7944" max="7944" width="13.33203125" style="2" customWidth="1"/>
    <col min="7945" max="7945" width="16.33203125" style="2" customWidth="1"/>
    <col min="7946" max="7946" width="14" style="2" customWidth="1"/>
    <col min="7947" max="8193" width="8.88671875" style="2"/>
    <col min="8194" max="8194" width="32" style="2" customWidth="1"/>
    <col min="8195" max="8195" width="12.33203125" style="2" customWidth="1"/>
    <col min="8196" max="8196" width="13.6640625" style="2" customWidth="1"/>
    <col min="8197" max="8197" width="15.6640625" style="2" customWidth="1"/>
    <col min="8198" max="8198" width="15" style="2" customWidth="1"/>
    <col min="8199" max="8199" width="15.6640625" style="2" customWidth="1"/>
    <col min="8200" max="8200" width="13.33203125" style="2" customWidth="1"/>
    <col min="8201" max="8201" width="16.33203125" style="2" customWidth="1"/>
    <col min="8202" max="8202" width="14" style="2" customWidth="1"/>
    <col min="8203" max="8449" width="8.88671875" style="2"/>
    <col min="8450" max="8450" width="32" style="2" customWidth="1"/>
    <col min="8451" max="8451" width="12.33203125" style="2" customWidth="1"/>
    <col min="8452" max="8452" width="13.6640625" style="2" customWidth="1"/>
    <col min="8453" max="8453" width="15.6640625" style="2" customWidth="1"/>
    <col min="8454" max="8454" width="15" style="2" customWidth="1"/>
    <col min="8455" max="8455" width="15.6640625" style="2" customWidth="1"/>
    <col min="8456" max="8456" width="13.33203125" style="2" customWidth="1"/>
    <col min="8457" max="8457" width="16.33203125" style="2" customWidth="1"/>
    <col min="8458" max="8458" width="14" style="2" customWidth="1"/>
    <col min="8459" max="8705" width="8.88671875" style="2"/>
    <col min="8706" max="8706" width="32" style="2" customWidth="1"/>
    <col min="8707" max="8707" width="12.33203125" style="2" customWidth="1"/>
    <col min="8708" max="8708" width="13.6640625" style="2" customWidth="1"/>
    <col min="8709" max="8709" width="15.6640625" style="2" customWidth="1"/>
    <col min="8710" max="8710" width="15" style="2" customWidth="1"/>
    <col min="8711" max="8711" width="15.6640625" style="2" customWidth="1"/>
    <col min="8712" max="8712" width="13.33203125" style="2" customWidth="1"/>
    <col min="8713" max="8713" width="16.33203125" style="2" customWidth="1"/>
    <col min="8714" max="8714" width="14" style="2" customWidth="1"/>
    <col min="8715" max="8961" width="8.88671875" style="2"/>
    <col min="8962" max="8962" width="32" style="2" customWidth="1"/>
    <col min="8963" max="8963" width="12.33203125" style="2" customWidth="1"/>
    <col min="8964" max="8964" width="13.6640625" style="2" customWidth="1"/>
    <col min="8965" max="8965" width="15.6640625" style="2" customWidth="1"/>
    <col min="8966" max="8966" width="15" style="2" customWidth="1"/>
    <col min="8967" max="8967" width="15.6640625" style="2" customWidth="1"/>
    <col min="8968" max="8968" width="13.33203125" style="2" customWidth="1"/>
    <col min="8969" max="8969" width="16.33203125" style="2" customWidth="1"/>
    <col min="8970" max="8970" width="14" style="2" customWidth="1"/>
    <col min="8971" max="9217" width="8.88671875" style="2"/>
    <col min="9218" max="9218" width="32" style="2" customWidth="1"/>
    <col min="9219" max="9219" width="12.33203125" style="2" customWidth="1"/>
    <col min="9220" max="9220" width="13.6640625" style="2" customWidth="1"/>
    <col min="9221" max="9221" width="15.6640625" style="2" customWidth="1"/>
    <col min="9222" max="9222" width="15" style="2" customWidth="1"/>
    <col min="9223" max="9223" width="15.6640625" style="2" customWidth="1"/>
    <col min="9224" max="9224" width="13.33203125" style="2" customWidth="1"/>
    <col min="9225" max="9225" width="16.33203125" style="2" customWidth="1"/>
    <col min="9226" max="9226" width="14" style="2" customWidth="1"/>
    <col min="9227" max="9473" width="8.88671875" style="2"/>
    <col min="9474" max="9474" width="32" style="2" customWidth="1"/>
    <col min="9475" max="9475" width="12.33203125" style="2" customWidth="1"/>
    <col min="9476" max="9476" width="13.6640625" style="2" customWidth="1"/>
    <col min="9477" max="9477" width="15.6640625" style="2" customWidth="1"/>
    <col min="9478" max="9478" width="15" style="2" customWidth="1"/>
    <col min="9479" max="9479" width="15.6640625" style="2" customWidth="1"/>
    <col min="9480" max="9480" width="13.33203125" style="2" customWidth="1"/>
    <col min="9481" max="9481" width="16.33203125" style="2" customWidth="1"/>
    <col min="9482" max="9482" width="14" style="2" customWidth="1"/>
    <col min="9483" max="9729" width="8.88671875" style="2"/>
    <col min="9730" max="9730" width="32" style="2" customWidth="1"/>
    <col min="9731" max="9731" width="12.33203125" style="2" customWidth="1"/>
    <col min="9732" max="9732" width="13.6640625" style="2" customWidth="1"/>
    <col min="9733" max="9733" width="15.6640625" style="2" customWidth="1"/>
    <col min="9734" max="9734" width="15" style="2" customWidth="1"/>
    <col min="9735" max="9735" width="15.6640625" style="2" customWidth="1"/>
    <col min="9736" max="9736" width="13.33203125" style="2" customWidth="1"/>
    <col min="9737" max="9737" width="16.33203125" style="2" customWidth="1"/>
    <col min="9738" max="9738" width="14" style="2" customWidth="1"/>
    <col min="9739" max="9985" width="8.88671875" style="2"/>
    <col min="9986" max="9986" width="32" style="2" customWidth="1"/>
    <col min="9987" max="9987" width="12.33203125" style="2" customWidth="1"/>
    <col min="9988" max="9988" width="13.6640625" style="2" customWidth="1"/>
    <col min="9989" max="9989" width="15.6640625" style="2" customWidth="1"/>
    <col min="9990" max="9990" width="15" style="2" customWidth="1"/>
    <col min="9991" max="9991" width="15.6640625" style="2" customWidth="1"/>
    <col min="9992" max="9992" width="13.33203125" style="2" customWidth="1"/>
    <col min="9993" max="9993" width="16.33203125" style="2" customWidth="1"/>
    <col min="9994" max="9994" width="14" style="2" customWidth="1"/>
    <col min="9995" max="10241" width="8.88671875" style="2"/>
    <col min="10242" max="10242" width="32" style="2" customWidth="1"/>
    <col min="10243" max="10243" width="12.33203125" style="2" customWidth="1"/>
    <col min="10244" max="10244" width="13.6640625" style="2" customWidth="1"/>
    <col min="10245" max="10245" width="15.6640625" style="2" customWidth="1"/>
    <col min="10246" max="10246" width="15" style="2" customWidth="1"/>
    <col min="10247" max="10247" width="15.6640625" style="2" customWidth="1"/>
    <col min="10248" max="10248" width="13.33203125" style="2" customWidth="1"/>
    <col min="10249" max="10249" width="16.33203125" style="2" customWidth="1"/>
    <col min="10250" max="10250" width="14" style="2" customWidth="1"/>
    <col min="10251" max="10497" width="8.88671875" style="2"/>
    <col min="10498" max="10498" width="32" style="2" customWidth="1"/>
    <col min="10499" max="10499" width="12.33203125" style="2" customWidth="1"/>
    <col min="10500" max="10500" width="13.6640625" style="2" customWidth="1"/>
    <col min="10501" max="10501" width="15.6640625" style="2" customWidth="1"/>
    <col min="10502" max="10502" width="15" style="2" customWidth="1"/>
    <col min="10503" max="10503" width="15.6640625" style="2" customWidth="1"/>
    <col min="10504" max="10504" width="13.33203125" style="2" customWidth="1"/>
    <col min="10505" max="10505" width="16.33203125" style="2" customWidth="1"/>
    <col min="10506" max="10506" width="14" style="2" customWidth="1"/>
    <col min="10507" max="10753" width="8.88671875" style="2"/>
    <col min="10754" max="10754" width="32" style="2" customWidth="1"/>
    <col min="10755" max="10755" width="12.33203125" style="2" customWidth="1"/>
    <col min="10756" max="10756" width="13.6640625" style="2" customWidth="1"/>
    <col min="10757" max="10757" width="15.6640625" style="2" customWidth="1"/>
    <col min="10758" max="10758" width="15" style="2" customWidth="1"/>
    <col min="10759" max="10759" width="15.6640625" style="2" customWidth="1"/>
    <col min="10760" max="10760" width="13.33203125" style="2" customWidth="1"/>
    <col min="10761" max="10761" width="16.33203125" style="2" customWidth="1"/>
    <col min="10762" max="10762" width="14" style="2" customWidth="1"/>
    <col min="10763" max="11009" width="8.88671875" style="2"/>
    <col min="11010" max="11010" width="32" style="2" customWidth="1"/>
    <col min="11011" max="11011" width="12.33203125" style="2" customWidth="1"/>
    <col min="11012" max="11012" width="13.6640625" style="2" customWidth="1"/>
    <col min="11013" max="11013" width="15.6640625" style="2" customWidth="1"/>
    <col min="11014" max="11014" width="15" style="2" customWidth="1"/>
    <col min="11015" max="11015" width="15.6640625" style="2" customWidth="1"/>
    <col min="11016" max="11016" width="13.33203125" style="2" customWidth="1"/>
    <col min="11017" max="11017" width="16.33203125" style="2" customWidth="1"/>
    <col min="11018" max="11018" width="14" style="2" customWidth="1"/>
    <col min="11019" max="11265" width="8.88671875" style="2"/>
    <col min="11266" max="11266" width="32" style="2" customWidth="1"/>
    <col min="11267" max="11267" width="12.33203125" style="2" customWidth="1"/>
    <col min="11268" max="11268" width="13.6640625" style="2" customWidth="1"/>
    <col min="11269" max="11269" width="15.6640625" style="2" customWidth="1"/>
    <col min="11270" max="11270" width="15" style="2" customWidth="1"/>
    <col min="11271" max="11271" width="15.6640625" style="2" customWidth="1"/>
    <col min="11272" max="11272" width="13.33203125" style="2" customWidth="1"/>
    <col min="11273" max="11273" width="16.33203125" style="2" customWidth="1"/>
    <col min="11274" max="11274" width="14" style="2" customWidth="1"/>
    <col min="11275" max="11521" width="8.88671875" style="2"/>
    <col min="11522" max="11522" width="32" style="2" customWidth="1"/>
    <col min="11523" max="11523" width="12.33203125" style="2" customWidth="1"/>
    <col min="11524" max="11524" width="13.6640625" style="2" customWidth="1"/>
    <col min="11525" max="11525" width="15.6640625" style="2" customWidth="1"/>
    <col min="11526" max="11526" width="15" style="2" customWidth="1"/>
    <col min="11527" max="11527" width="15.6640625" style="2" customWidth="1"/>
    <col min="11528" max="11528" width="13.33203125" style="2" customWidth="1"/>
    <col min="11529" max="11529" width="16.33203125" style="2" customWidth="1"/>
    <col min="11530" max="11530" width="14" style="2" customWidth="1"/>
    <col min="11531" max="11777" width="8.88671875" style="2"/>
    <col min="11778" max="11778" width="32" style="2" customWidth="1"/>
    <col min="11779" max="11779" width="12.33203125" style="2" customWidth="1"/>
    <col min="11780" max="11780" width="13.6640625" style="2" customWidth="1"/>
    <col min="11781" max="11781" width="15.6640625" style="2" customWidth="1"/>
    <col min="11782" max="11782" width="15" style="2" customWidth="1"/>
    <col min="11783" max="11783" width="15.6640625" style="2" customWidth="1"/>
    <col min="11784" max="11784" width="13.33203125" style="2" customWidth="1"/>
    <col min="11785" max="11785" width="16.33203125" style="2" customWidth="1"/>
    <col min="11786" max="11786" width="14" style="2" customWidth="1"/>
    <col min="11787" max="12033" width="8.88671875" style="2"/>
    <col min="12034" max="12034" width="32" style="2" customWidth="1"/>
    <col min="12035" max="12035" width="12.33203125" style="2" customWidth="1"/>
    <col min="12036" max="12036" width="13.6640625" style="2" customWidth="1"/>
    <col min="12037" max="12037" width="15.6640625" style="2" customWidth="1"/>
    <col min="12038" max="12038" width="15" style="2" customWidth="1"/>
    <col min="12039" max="12039" width="15.6640625" style="2" customWidth="1"/>
    <col min="12040" max="12040" width="13.33203125" style="2" customWidth="1"/>
    <col min="12041" max="12041" width="16.33203125" style="2" customWidth="1"/>
    <col min="12042" max="12042" width="14" style="2" customWidth="1"/>
    <col min="12043" max="12289" width="8.88671875" style="2"/>
    <col min="12290" max="12290" width="32" style="2" customWidth="1"/>
    <col min="12291" max="12291" width="12.33203125" style="2" customWidth="1"/>
    <col min="12292" max="12292" width="13.6640625" style="2" customWidth="1"/>
    <col min="12293" max="12293" width="15.6640625" style="2" customWidth="1"/>
    <col min="12294" max="12294" width="15" style="2" customWidth="1"/>
    <col min="12295" max="12295" width="15.6640625" style="2" customWidth="1"/>
    <col min="12296" max="12296" width="13.33203125" style="2" customWidth="1"/>
    <col min="12297" max="12297" width="16.33203125" style="2" customWidth="1"/>
    <col min="12298" max="12298" width="14" style="2" customWidth="1"/>
    <col min="12299" max="12545" width="8.88671875" style="2"/>
    <col min="12546" max="12546" width="32" style="2" customWidth="1"/>
    <col min="12547" max="12547" width="12.33203125" style="2" customWidth="1"/>
    <col min="12548" max="12548" width="13.6640625" style="2" customWidth="1"/>
    <col min="12549" max="12549" width="15.6640625" style="2" customWidth="1"/>
    <col min="12550" max="12550" width="15" style="2" customWidth="1"/>
    <col min="12551" max="12551" width="15.6640625" style="2" customWidth="1"/>
    <col min="12552" max="12552" width="13.33203125" style="2" customWidth="1"/>
    <col min="12553" max="12553" width="16.33203125" style="2" customWidth="1"/>
    <col min="12554" max="12554" width="14" style="2" customWidth="1"/>
    <col min="12555" max="12801" width="8.88671875" style="2"/>
    <col min="12802" max="12802" width="32" style="2" customWidth="1"/>
    <col min="12803" max="12803" width="12.33203125" style="2" customWidth="1"/>
    <col min="12804" max="12804" width="13.6640625" style="2" customWidth="1"/>
    <col min="12805" max="12805" width="15.6640625" style="2" customWidth="1"/>
    <col min="12806" max="12806" width="15" style="2" customWidth="1"/>
    <col min="12807" max="12807" width="15.6640625" style="2" customWidth="1"/>
    <col min="12808" max="12808" width="13.33203125" style="2" customWidth="1"/>
    <col min="12809" max="12809" width="16.33203125" style="2" customWidth="1"/>
    <col min="12810" max="12810" width="14" style="2" customWidth="1"/>
    <col min="12811" max="13057" width="8.88671875" style="2"/>
    <col min="13058" max="13058" width="32" style="2" customWidth="1"/>
    <col min="13059" max="13059" width="12.33203125" style="2" customWidth="1"/>
    <col min="13060" max="13060" width="13.6640625" style="2" customWidth="1"/>
    <col min="13061" max="13061" width="15.6640625" style="2" customWidth="1"/>
    <col min="13062" max="13062" width="15" style="2" customWidth="1"/>
    <col min="13063" max="13063" width="15.6640625" style="2" customWidth="1"/>
    <col min="13064" max="13064" width="13.33203125" style="2" customWidth="1"/>
    <col min="13065" max="13065" width="16.33203125" style="2" customWidth="1"/>
    <col min="13066" max="13066" width="14" style="2" customWidth="1"/>
    <col min="13067" max="13313" width="8.88671875" style="2"/>
    <col min="13314" max="13314" width="32" style="2" customWidth="1"/>
    <col min="13315" max="13315" width="12.33203125" style="2" customWidth="1"/>
    <col min="13316" max="13316" width="13.6640625" style="2" customWidth="1"/>
    <col min="13317" max="13317" width="15.6640625" style="2" customWidth="1"/>
    <col min="13318" max="13318" width="15" style="2" customWidth="1"/>
    <col min="13319" max="13319" width="15.6640625" style="2" customWidth="1"/>
    <col min="13320" max="13320" width="13.33203125" style="2" customWidth="1"/>
    <col min="13321" max="13321" width="16.33203125" style="2" customWidth="1"/>
    <col min="13322" max="13322" width="14" style="2" customWidth="1"/>
    <col min="13323" max="13569" width="8.88671875" style="2"/>
    <col min="13570" max="13570" width="32" style="2" customWidth="1"/>
    <col min="13571" max="13571" width="12.33203125" style="2" customWidth="1"/>
    <col min="13572" max="13572" width="13.6640625" style="2" customWidth="1"/>
    <col min="13573" max="13573" width="15.6640625" style="2" customWidth="1"/>
    <col min="13574" max="13574" width="15" style="2" customWidth="1"/>
    <col min="13575" max="13575" width="15.6640625" style="2" customWidth="1"/>
    <col min="13576" max="13576" width="13.33203125" style="2" customWidth="1"/>
    <col min="13577" max="13577" width="16.33203125" style="2" customWidth="1"/>
    <col min="13578" max="13578" width="14" style="2" customWidth="1"/>
    <col min="13579" max="13825" width="8.88671875" style="2"/>
    <col min="13826" max="13826" width="32" style="2" customWidth="1"/>
    <col min="13827" max="13827" width="12.33203125" style="2" customWidth="1"/>
    <col min="13828" max="13828" width="13.6640625" style="2" customWidth="1"/>
    <col min="13829" max="13829" width="15.6640625" style="2" customWidth="1"/>
    <col min="13830" max="13830" width="15" style="2" customWidth="1"/>
    <col min="13831" max="13831" width="15.6640625" style="2" customWidth="1"/>
    <col min="13832" max="13832" width="13.33203125" style="2" customWidth="1"/>
    <col min="13833" max="13833" width="16.33203125" style="2" customWidth="1"/>
    <col min="13834" max="13834" width="14" style="2" customWidth="1"/>
    <col min="13835" max="14081" width="8.88671875" style="2"/>
    <col min="14082" max="14082" width="32" style="2" customWidth="1"/>
    <col min="14083" max="14083" width="12.33203125" style="2" customWidth="1"/>
    <col min="14084" max="14084" width="13.6640625" style="2" customWidth="1"/>
    <col min="14085" max="14085" width="15.6640625" style="2" customWidth="1"/>
    <col min="14086" max="14086" width="15" style="2" customWidth="1"/>
    <col min="14087" max="14087" width="15.6640625" style="2" customWidth="1"/>
    <col min="14088" max="14088" width="13.33203125" style="2" customWidth="1"/>
    <col min="14089" max="14089" width="16.33203125" style="2" customWidth="1"/>
    <col min="14090" max="14090" width="14" style="2" customWidth="1"/>
    <col min="14091" max="14337" width="8.88671875" style="2"/>
    <col min="14338" max="14338" width="32" style="2" customWidth="1"/>
    <col min="14339" max="14339" width="12.33203125" style="2" customWidth="1"/>
    <col min="14340" max="14340" width="13.6640625" style="2" customWidth="1"/>
    <col min="14341" max="14341" width="15.6640625" style="2" customWidth="1"/>
    <col min="14342" max="14342" width="15" style="2" customWidth="1"/>
    <col min="14343" max="14343" width="15.6640625" style="2" customWidth="1"/>
    <col min="14344" max="14344" width="13.33203125" style="2" customWidth="1"/>
    <col min="14345" max="14345" width="16.33203125" style="2" customWidth="1"/>
    <col min="14346" max="14346" width="14" style="2" customWidth="1"/>
    <col min="14347" max="14593" width="8.88671875" style="2"/>
    <col min="14594" max="14594" width="32" style="2" customWidth="1"/>
    <col min="14595" max="14595" width="12.33203125" style="2" customWidth="1"/>
    <col min="14596" max="14596" width="13.6640625" style="2" customWidth="1"/>
    <col min="14597" max="14597" width="15.6640625" style="2" customWidth="1"/>
    <col min="14598" max="14598" width="15" style="2" customWidth="1"/>
    <col min="14599" max="14599" width="15.6640625" style="2" customWidth="1"/>
    <col min="14600" max="14600" width="13.33203125" style="2" customWidth="1"/>
    <col min="14601" max="14601" width="16.33203125" style="2" customWidth="1"/>
    <col min="14602" max="14602" width="14" style="2" customWidth="1"/>
    <col min="14603" max="14849" width="8.88671875" style="2"/>
    <col min="14850" max="14850" width="32" style="2" customWidth="1"/>
    <col min="14851" max="14851" width="12.33203125" style="2" customWidth="1"/>
    <col min="14852" max="14852" width="13.6640625" style="2" customWidth="1"/>
    <col min="14853" max="14853" width="15.6640625" style="2" customWidth="1"/>
    <col min="14854" max="14854" width="15" style="2" customWidth="1"/>
    <col min="14855" max="14855" width="15.6640625" style="2" customWidth="1"/>
    <col min="14856" max="14856" width="13.33203125" style="2" customWidth="1"/>
    <col min="14857" max="14857" width="16.33203125" style="2" customWidth="1"/>
    <col min="14858" max="14858" width="14" style="2" customWidth="1"/>
    <col min="14859" max="15105" width="8.88671875" style="2"/>
    <col min="15106" max="15106" width="32" style="2" customWidth="1"/>
    <col min="15107" max="15107" width="12.33203125" style="2" customWidth="1"/>
    <col min="15108" max="15108" width="13.6640625" style="2" customWidth="1"/>
    <col min="15109" max="15109" width="15.6640625" style="2" customWidth="1"/>
    <col min="15110" max="15110" width="15" style="2" customWidth="1"/>
    <col min="15111" max="15111" width="15.6640625" style="2" customWidth="1"/>
    <col min="15112" max="15112" width="13.33203125" style="2" customWidth="1"/>
    <col min="15113" max="15113" width="16.33203125" style="2" customWidth="1"/>
    <col min="15114" max="15114" width="14" style="2" customWidth="1"/>
    <col min="15115" max="15361" width="8.88671875" style="2"/>
    <col min="15362" max="15362" width="32" style="2" customWidth="1"/>
    <col min="15363" max="15363" width="12.33203125" style="2" customWidth="1"/>
    <col min="15364" max="15364" width="13.6640625" style="2" customWidth="1"/>
    <col min="15365" max="15365" width="15.6640625" style="2" customWidth="1"/>
    <col min="15366" max="15366" width="15" style="2" customWidth="1"/>
    <col min="15367" max="15367" width="15.6640625" style="2" customWidth="1"/>
    <col min="15368" max="15368" width="13.33203125" style="2" customWidth="1"/>
    <col min="15369" max="15369" width="16.33203125" style="2" customWidth="1"/>
    <col min="15370" max="15370" width="14" style="2" customWidth="1"/>
    <col min="15371" max="15617" width="8.88671875" style="2"/>
    <col min="15618" max="15618" width="32" style="2" customWidth="1"/>
    <col min="15619" max="15619" width="12.33203125" style="2" customWidth="1"/>
    <col min="15620" max="15620" width="13.6640625" style="2" customWidth="1"/>
    <col min="15621" max="15621" width="15.6640625" style="2" customWidth="1"/>
    <col min="15622" max="15622" width="15" style="2" customWidth="1"/>
    <col min="15623" max="15623" width="15.6640625" style="2" customWidth="1"/>
    <col min="15624" max="15624" width="13.33203125" style="2" customWidth="1"/>
    <col min="15625" max="15625" width="16.33203125" style="2" customWidth="1"/>
    <col min="15626" max="15626" width="14" style="2" customWidth="1"/>
    <col min="15627" max="15873" width="8.88671875" style="2"/>
    <col min="15874" max="15874" width="32" style="2" customWidth="1"/>
    <col min="15875" max="15875" width="12.33203125" style="2" customWidth="1"/>
    <col min="15876" max="15876" width="13.6640625" style="2" customWidth="1"/>
    <col min="15877" max="15877" width="15.6640625" style="2" customWidth="1"/>
    <col min="15878" max="15878" width="15" style="2" customWidth="1"/>
    <col min="15879" max="15879" width="15.6640625" style="2" customWidth="1"/>
    <col min="15880" max="15880" width="13.33203125" style="2" customWidth="1"/>
    <col min="15881" max="15881" width="16.33203125" style="2" customWidth="1"/>
    <col min="15882" max="15882" width="14" style="2" customWidth="1"/>
    <col min="15883" max="16129" width="8.88671875" style="2"/>
    <col min="16130" max="16130" width="32" style="2" customWidth="1"/>
    <col min="16131" max="16131" width="12.33203125" style="2" customWidth="1"/>
    <col min="16132" max="16132" width="13.6640625" style="2" customWidth="1"/>
    <col min="16133" max="16133" width="15.6640625" style="2" customWidth="1"/>
    <col min="16134" max="16134" width="15" style="2" customWidth="1"/>
    <col min="16135" max="16135" width="15.6640625" style="2" customWidth="1"/>
    <col min="16136" max="16136" width="13.33203125" style="2" customWidth="1"/>
    <col min="16137" max="16137" width="16.33203125" style="2" customWidth="1"/>
    <col min="16138" max="16138" width="14" style="2" customWidth="1"/>
    <col min="16139" max="16384" width="8.88671875" style="2"/>
  </cols>
  <sheetData>
    <row r="1" spans="1:10" ht="17.399999999999999" x14ac:dyDescent="0.3">
      <c r="A1" s="1" t="s">
        <v>2</v>
      </c>
    </row>
    <row r="3" spans="1:10" ht="31.2" customHeight="1" x14ac:dyDescent="0.3">
      <c r="A3" s="38" t="s">
        <v>3</v>
      </c>
      <c r="B3" s="77" t="e">
        <f>+#REF!</f>
        <v>#REF!</v>
      </c>
      <c r="C3" s="77"/>
      <c r="D3" s="77"/>
      <c r="F3" s="9"/>
      <c r="G3" s="37"/>
    </row>
    <row r="4" spans="1:10" ht="35.4" customHeight="1" x14ac:dyDescent="0.25">
      <c r="A4" s="4" t="s">
        <v>4</v>
      </c>
    </row>
    <row r="6" spans="1:10" x14ac:dyDescent="0.25">
      <c r="A6" s="2" t="s">
        <v>5</v>
      </c>
      <c r="F6" s="7">
        <v>15</v>
      </c>
      <c r="G6" s="2" t="s">
        <v>6</v>
      </c>
      <c r="H6" s="5"/>
      <c r="I6" s="6"/>
      <c r="J6" s="35"/>
    </row>
    <row r="7" spans="1:10" x14ac:dyDescent="0.25">
      <c r="F7" s="7"/>
      <c r="I7" s="34"/>
      <c r="J7" s="35"/>
    </row>
    <row r="8" spans="1:10" x14ac:dyDescent="0.25">
      <c r="A8" s="2" t="s">
        <v>7</v>
      </c>
      <c r="B8" s="17">
        <f>+OVBJ!B8</f>
        <v>1</v>
      </c>
      <c r="E8" s="2" t="s">
        <v>8</v>
      </c>
      <c r="F8" s="7"/>
      <c r="G8" s="8">
        <v>1</v>
      </c>
      <c r="I8" s="34"/>
      <c r="J8" s="35"/>
    </row>
    <row r="9" spans="1:10" x14ac:dyDescent="0.25">
      <c r="I9" s="34"/>
      <c r="J9" s="35"/>
    </row>
    <row r="10" spans="1:10" ht="27.6" x14ac:dyDescent="0.25">
      <c r="A10" s="9"/>
      <c r="B10" s="9"/>
      <c r="C10" s="10" t="s">
        <v>10</v>
      </c>
      <c r="D10" s="10" t="s">
        <v>11</v>
      </c>
      <c r="E10" s="10" t="s">
        <v>12</v>
      </c>
      <c r="F10" s="10" t="s">
        <v>13</v>
      </c>
      <c r="G10" s="10" t="s">
        <v>14</v>
      </c>
      <c r="I10" s="34"/>
      <c r="J10" s="35"/>
    </row>
    <row r="11" spans="1:10" ht="22.95" customHeight="1" x14ac:dyDescent="0.25">
      <c r="A11" s="11" t="s">
        <v>35</v>
      </c>
      <c r="B11" s="22">
        <v>1</v>
      </c>
      <c r="C11" s="12">
        <f t="shared" ref="C11" si="0">+B11*4.5</f>
        <v>4.5</v>
      </c>
      <c r="D11" s="12">
        <f t="shared" ref="D11" si="1">+C11*0.172</f>
        <v>0.77399999999999991</v>
      </c>
      <c r="E11" s="12">
        <f>(B11*(Basis!B22+Basis!D22+($F$6-5)*(Basis!C22+Basis!E22))*$B$8)</f>
        <v>65323.69</v>
      </c>
      <c r="F11" s="12">
        <f>+Basis!F22*B11*$G$8</f>
        <v>6880.98</v>
      </c>
      <c r="G11" s="12">
        <f t="shared" ref="G11:G14" si="2">+F11+E11</f>
        <v>72204.67</v>
      </c>
      <c r="H11" s="23"/>
      <c r="I11" s="11"/>
    </row>
    <row r="12" spans="1:10" ht="30" customHeight="1" x14ac:dyDescent="0.25">
      <c r="A12" s="11" t="s">
        <v>36</v>
      </c>
      <c r="B12" s="22">
        <v>1</v>
      </c>
      <c r="C12" s="12">
        <f>+B12*3.5</f>
        <v>3.5</v>
      </c>
      <c r="D12" s="12">
        <f>+C12*0.157</f>
        <v>0.54949999999999999</v>
      </c>
      <c r="E12" s="12">
        <f>(B12*(Basis!B23+Basis!D23+($F$6-5)*(Basis!C23+Basis!E23))*$B$8)</f>
        <v>49768.549999999996</v>
      </c>
      <c r="F12" s="12">
        <f>+Basis!F23*B12*$G$8</f>
        <v>5160.74</v>
      </c>
      <c r="G12" s="12">
        <f t="shared" si="2"/>
        <v>54929.289999999994</v>
      </c>
      <c r="H12" s="23"/>
      <c r="I12" s="11"/>
    </row>
    <row r="13" spans="1:10" ht="30" customHeight="1" x14ac:dyDescent="0.25">
      <c r="A13" s="11" t="s">
        <v>110</v>
      </c>
      <c r="B13" s="22">
        <v>1</v>
      </c>
      <c r="C13" s="12">
        <v>4.5</v>
      </c>
      <c r="D13" s="12">
        <f>+C13*0.157</f>
        <v>0.70650000000000002</v>
      </c>
      <c r="E13" s="12">
        <f>(B13*(Basis!B24+Basis!D24+($F$6-5)*(Basis!C24+Basis!E24))*$B$8)</f>
        <v>55160.87</v>
      </c>
      <c r="F13" s="12">
        <f>+Basis!F24*B13*$G$8</f>
        <v>3395.76</v>
      </c>
      <c r="G13" s="12">
        <f t="shared" si="2"/>
        <v>58556.630000000005</v>
      </c>
      <c r="H13" s="23"/>
      <c r="I13" s="11"/>
    </row>
    <row r="14" spans="1:10" ht="30" customHeight="1" x14ac:dyDescent="0.25">
      <c r="A14" s="11" t="s">
        <v>111</v>
      </c>
      <c r="B14" s="22">
        <v>1</v>
      </c>
      <c r="C14" s="12">
        <f>+B14*3.5</f>
        <v>3.5</v>
      </c>
      <c r="D14" s="12">
        <f>+C14*0.157</f>
        <v>0.54949999999999999</v>
      </c>
      <c r="E14" s="12">
        <f>(B14*(Basis!B25+Basis!D25+($F$6-5)*(Basis!C25+Basis!E25))*$B$8)</f>
        <v>43714.479999999996</v>
      </c>
      <c r="F14" s="12">
        <f>+Basis!F25*B14*$G$8</f>
        <v>2688.3100000000013</v>
      </c>
      <c r="G14" s="12">
        <f t="shared" si="2"/>
        <v>46402.789999999994</v>
      </c>
      <c r="H14" s="23"/>
      <c r="I14" s="11"/>
    </row>
    <row r="15" spans="1:10" x14ac:dyDescent="0.25">
      <c r="A15" s="30"/>
      <c r="B15" s="22"/>
      <c r="C15" s="21"/>
      <c r="D15" s="21"/>
      <c r="E15" s="12"/>
      <c r="F15" s="12"/>
      <c r="G15" s="12"/>
    </row>
    <row r="16" spans="1:10" ht="15.6" x14ac:dyDescent="0.3">
      <c r="A16" s="13" t="s">
        <v>34</v>
      </c>
      <c r="B16" s="13"/>
      <c r="C16" s="14">
        <f>SUM(C11:C14)</f>
        <v>16</v>
      </c>
      <c r="D16" s="14">
        <f>SUM(D11:D14)</f>
        <v>2.5794999999999999</v>
      </c>
      <c r="E16" s="14">
        <f>SUM(E11:E14)</f>
        <v>213967.58999999997</v>
      </c>
      <c r="F16" s="14">
        <f>SUM(F11:F14)</f>
        <v>18125.79</v>
      </c>
      <c r="G16" s="14">
        <f>SUM(G11:G14)</f>
        <v>232093.38</v>
      </c>
    </row>
    <row r="23" spans="1:5" x14ac:dyDescent="0.25">
      <c r="A23" s="32"/>
    </row>
    <row r="24" spans="1:5" x14ac:dyDescent="0.25">
      <c r="A24" s="32"/>
    </row>
    <row r="25" spans="1:5" x14ac:dyDescent="0.25">
      <c r="A25" s="32"/>
    </row>
    <row r="26" spans="1:5" x14ac:dyDescent="0.25">
      <c r="A26" s="33"/>
      <c r="B26" s="33"/>
      <c r="C26" s="33"/>
      <c r="D26" s="33"/>
      <c r="E26" s="33"/>
    </row>
    <row r="27" spans="1:5" x14ac:dyDescent="0.25">
      <c r="A27" s="33"/>
      <c r="B27" s="33"/>
      <c r="C27" s="33"/>
      <c r="D27" s="33"/>
      <c r="E27" s="33"/>
    </row>
  </sheetData>
  <mergeCells count="1">
    <mergeCell ref="B3:D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H116"/>
  <sheetViews>
    <sheetView topLeftCell="E3" workbookViewId="0">
      <selection activeCell="I46" sqref="I46"/>
    </sheetView>
  </sheetViews>
  <sheetFormatPr defaultRowHeight="14.4" x14ac:dyDescent="0.3"/>
  <cols>
    <col min="1" max="1" width="40.33203125" customWidth="1"/>
    <col min="2" max="5" width="12.6640625" customWidth="1"/>
    <col min="6" max="6" width="17.33203125" customWidth="1"/>
    <col min="7" max="7" width="12.6640625" customWidth="1"/>
    <col min="8" max="8" width="10.5546875" style="19" customWidth="1"/>
    <col min="233" max="233" width="60.44140625" customWidth="1"/>
    <col min="234" max="239" width="12.6640625" customWidth="1"/>
    <col min="240" max="240" width="10.5546875" customWidth="1"/>
    <col min="241" max="241" width="17.6640625" customWidth="1"/>
    <col min="242" max="242" width="11.44140625" customWidth="1"/>
    <col min="243" max="243" width="12" customWidth="1"/>
    <col min="489" max="489" width="60.44140625" customWidth="1"/>
    <col min="490" max="495" width="12.6640625" customWidth="1"/>
    <col min="496" max="496" width="10.5546875" customWidth="1"/>
    <col min="497" max="497" width="17.6640625" customWidth="1"/>
    <col min="498" max="498" width="11.44140625" customWidth="1"/>
    <col min="499" max="499" width="12" customWidth="1"/>
    <col min="745" max="745" width="60.44140625" customWidth="1"/>
    <col min="746" max="751" width="12.6640625" customWidth="1"/>
    <col min="752" max="752" width="10.5546875" customWidth="1"/>
    <col min="753" max="753" width="17.6640625" customWidth="1"/>
    <col min="754" max="754" width="11.44140625" customWidth="1"/>
    <col min="755" max="755" width="12" customWidth="1"/>
    <col min="1001" max="1001" width="60.44140625" customWidth="1"/>
    <col min="1002" max="1007" width="12.6640625" customWidth="1"/>
    <col min="1008" max="1008" width="10.5546875" customWidth="1"/>
    <col min="1009" max="1009" width="17.6640625" customWidth="1"/>
    <col min="1010" max="1010" width="11.44140625" customWidth="1"/>
    <col min="1011" max="1011" width="12" customWidth="1"/>
    <col min="1257" max="1257" width="60.44140625" customWidth="1"/>
    <col min="1258" max="1263" width="12.6640625" customWidth="1"/>
    <col min="1264" max="1264" width="10.5546875" customWidth="1"/>
    <col min="1265" max="1265" width="17.6640625" customWidth="1"/>
    <col min="1266" max="1266" width="11.44140625" customWidth="1"/>
    <col min="1267" max="1267" width="12" customWidth="1"/>
    <col min="1513" max="1513" width="60.44140625" customWidth="1"/>
    <col min="1514" max="1519" width="12.6640625" customWidth="1"/>
    <col min="1520" max="1520" width="10.5546875" customWidth="1"/>
    <col min="1521" max="1521" width="17.6640625" customWidth="1"/>
    <col min="1522" max="1522" width="11.44140625" customWidth="1"/>
    <col min="1523" max="1523" width="12" customWidth="1"/>
    <col min="1769" max="1769" width="60.44140625" customWidth="1"/>
    <col min="1770" max="1775" width="12.6640625" customWidth="1"/>
    <col min="1776" max="1776" width="10.5546875" customWidth="1"/>
    <col min="1777" max="1777" width="17.6640625" customWidth="1"/>
    <col min="1778" max="1778" width="11.44140625" customWidth="1"/>
    <col min="1779" max="1779" width="12" customWidth="1"/>
    <col min="2025" max="2025" width="60.44140625" customWidth="1"/>
    <col min="2026" max="2031" width="12.6640625" customWidth="1"/>
    <col min="2032" max="2032" width="10.5546875" customWidth="1"/>
    <col min="2033" max="2033" width="17.6640625" customWidth="1"/>
    <col min="2034" max="2034" width="11.44140625" customWidth="1"/>
    <col min="2035" max="2035" width="12" customWidth="1"/>
    <col min="2281" max="2281" width="60.44140625" customWidth="1"/>
    <col min="2282" max="2287" width="12.6640625" customWidth="1"/>
    <col min="2288" max="2288" width="10.5546875" customWidth="1"/>
    <col min="2289" max="2289" width="17.6640625" customWidth="1"/>
    <col min="2290" max="2290" width="11.44140625" customWidth="1"/>
    <col min="2291" max="2291" width="12" customWidth="1"/>
    <col min="2537" max="2537" width="60.44140625" customWidth="1"/>
    <col min="2538" max="2543" width="12.6640625" customWidth="1"/>
    <col min="2544" max="2544" width="10.5546875" customWidth="1"/>
    <col min="2545" max="2545" width="17.6640625" customWidth="1"/>
    <col min="2546" max="2546" width="11.44140625" customWidth="1"/>
    <col min="2547" max="2547" width="12" customWidth="1"/>
    <col min="2793" max="2793" width="60.44140625" customWidth="1"/>
    <col min="2794" max="2799" width="12.6640625" customWidth="1"/>
    <col min="2800" max="2800" width="10.5546875" customWidth="1"/>
    <col min="2801" max="2801" width="17.6640625" customWidth="1"/>
    <col min="2802" max="2802" width="11.44140625" customWidth="1"/>
    <col min="2803" max="2803" width="12" customWidth="1"/>
    <col min="3049" max="3049" width="60.44140625" customWidth="1"/>
    <col min="3050" max="3055" width="12.6640625" customWidth="1"/>
    <col min="3056" max="3056" width="10.5546875" customWidth="1"/>
    <col min="3057" max="3057" width="17.6640625" customWidth="1"/>
    <col min="3058" max="3058" width="11.44140625" customWidth="1"/>
    <col min="3059" max="3059" width="12" customWidth="1"/>
    <col min="3305" max="3305" width="60.44140625" customWidth="1"/>
    <col min="3306" max="3311" width="12.6640625" customWidth="1"/>
    <col min="3312" max="3312" width="10.5546875" customWidth="1"/>
    <col min="3313" max="3313" width="17.6640625" customWidth="1"/>
    <col min="3314" max="3314" width="11.44140625" customWidth="1"/>
    <col min="3315" max="3315" width="12" customWidth="1"/>
    <col min="3561" max="3561" width="60.44140625" customWidth="1"/>
    <col min="3562" max="3567" width="12.6640625" customWidth="1"/>
    <col min="3568" max="3568" width="10.5546875" customWidth="1"/>
    <col min="3569" max="3569" width="17.6640625" customWidth="1"/>
    <col min="3570" max="3570" width="11.44140625" customWidth="1"/>
    <col min="3571" max="3571" width="12" customWidth="1"/>
    <col min="3817" max="3817" width="60.44140625" customWidth="1"/>
    <col min="3818" max="3823" width="12.6640625" customWidth="1"/>
    <col min="3824" max="3824" width="10.5546875" customWidth="1"/>
    <col min="3825" max="3825" width="17.6640625" customWidth="1"/>
    <col min="3826" max="3826" width="11.44140625" customWidth="1"/>
    <col min="3827" max="3827" width="12" customWidth="1"/>
    <col min="4073" max="4073" width="60.44140625" customWidth="1"/>
    <col min="4074" max="4079" width="12.6640625" customWidth="1"/>
    <col min="4080" max="4080" width="10.5546875" customWidth="1"/>
    <col min="4081" max="4081" width="17.6640625" customWidth="1"/>
    <col min="4082" max="4082" width="11.44140625" customWidth="1"/>
    <col min="4083" max="4083" width="12" customWidth="1"/>
    <col min="4329" max="4329" width="60.44140625" customWidth="1"/>
    <col min="4330" max="4335" width="12.6640625" customWidth="1"/>
    <col min="4336" max="4336" width="10.5546875" customWidth="1"/>
    <col min="4337" max="4337" width="17.6640625" customWidth="1"/>
    <col min="4338" max="4338" width="11.44140625" customWidth="1"/>
    <col min="4339" max="4339" width="12" customWidth="1"/>
    <col min="4585" max="4585" width="60.44140625" customWidth="1"/>
    <col min="4586" max="4591" width="12.6640625" customWidth="1"/>
    <col min="4592" max="4592" width="10.5546875" customWidth="1"/>
    <col min="4593" max="4593" width="17.6640625" customWidth="1"/>
    <col min="4594" max="4594" width="11.44140625" customWidth="1"/>
    <col min="4595" max="4595" width="12" customWidth="1"/>
    <col min="4841" max="4841" width="60.44140625" customWidth="1"/>
    <col min="4842" max="4847" width="12.6640625" customWidth="1"/>
    <col min="4848" max="4848" width="10.5546875" customWidth="1"/>
    <col min="4849" max="4849" width="17.6640625" customWidth="1"/>
    <col min="4850" max="4850" width="11.44140625" customWidth="1"/>
    <col min="4851" max="4851" width="12" customWidth="1"/>
    <col min="5097" max="5097" width="60.44140625" customWidth="1"/>
    <col min="5098" max="5103" width="12.6640625" customWidth="1"/>
    <col min="5104" max="5104" width="10.5546875" customWidth="1"/>
    <col min="5105" max="5105" width="17.6640625" customWidth="1"/>
    <col min="5106" max="5106" width="11.44140625" customWidth="1"/>
    <col min="5107" max="5107" width="12" customWidth="1"/>
    <col min="5353" max="5353" width="60.44140625" customWidth="1"/>
    <col min="5354" max="5359" width="12.6640625" customWidth="1"/>
    <col min="5360" max="5360" width="10.5546875" customWidth="1"/>
    <col min="5361" max="5361" width="17.6640625" customWidth="1"/>
    <col min="5362" max="5362" width="11.44140625" customWidth="1"/>
    <col min="5363" max="5363" width="12" customWidth="1"/>
    <col min="5609" max="5609" width="60.44140625" customWidth="1"/>
    <col min="5610" max="5615" width="12.6640625" customWidth="1"/>
    <col min="5616" max="5616" width="10.5546875" customWidth="1"/>
    <col min="5617" max="5617" width="17.6640625" customWidth="1"/>
    <col min="5618" max="5618" width="11.44140625" customWidth="1"/>
    <col min="5619" max="5619" width="12" customWidth="1"/>
    <col min="5865" max="5865" width="60.44140625" customWidth="1"/>
    <col min="5866" max="5871" width="12.6640625" customWidth="1"/>
    <col min="5872" max="5872" width="10.5546875" customWidth="1"/>
    <col min="5873" max="5873" width="17.6640625" customWidth="1"/>
    <col min="5874" max="5874" width="11.44140625" customWidth="1"/>
    <col min="5875" max="5875" width="12" customWidth="1"/>
    <col min="6121" max="6121" width="60.44140625" customWidth="1"/>
    <col min="6122" max="6127" width="12.6640625" customWidth="1"/>
    <col min="6128" max="6128" width="10.5546875" customWidth="1"/>
    <col min="6129" max="6129" width="17.6640625" customWidth="1"/>
    <col min="6130" max="6130" width="11.44140625" customWidth="1"/>
    <col min="6131" max="6131" width="12" customWidth="1"/>
    <col min="6377" max="6377" width="60.44140625" customWidth="1"/>
    <col min="6378" max="6383" width="12.6640625" customWidth="1"/>
    <col min="6384" max="6384" width="10.5546875" customWidth="1"/>
    <col min="6385" max="6385" width="17.6640625" customWidth="1"/>
    <col min="6386" max="6386" width="11.44140625" customWidth="1"/>
    <col min="6387" max="6387" width="12" customWidth="1"/>
    <col min="6633" max="6633" width="60.44140625" customWidth="1"/>
    <col min="6634" max="6639" width="12.6640625" customWidth="1"/>
    <col min="6640" max="6640" width="10.5546875" customWidth="1"/>
    <col min="6641" max="6641" width="17.6640625" customWidth="1"/>
    <col min="6642" max="6642" width="11.44140625" customWidth="1"/>
    <col min="6643" max="6643" width="12" customWidth="1"/>
    <col min="6889" max="6889" width="60.44140625" customWidth="1"/>
    <col min="6890" max="6895" width="12.6640625" customWidth="1"/>
    <col min="6896" max="6896" width="10.5546875" customWidth="1"/>
    <col min="6897" max="6897" width="17.6640625" customWidth="1"/>
    <col min="6898" max="6898" width="11.44140625" customWidth="1"/>
    <col min="6899" max="6899" width="12" customWidth="1"/>
    <col min="7145" max="7145" width="60.44140625" customWidth="1"/>
    <col min="7146" max="7151" width="12.6640625" customWidth="1"/>
    <col min="7152" max="7152" width="10.5546875" customWidth="1"/>
    <col min="7153" max="7153" width="17.6640625" customWidth="1"/>
    <col min="7154" max="7154" width="11.44140625" customWidth="1"/>
    <col min="7155" max="7155" width="12" customWidth="1"/>
    <col min="7401" max="7401" width="60.44140625" customWidth="1"/>
    <col min="7402" max="7407" width="12.6640625" customWidth="1"/>
    <col min="7408" max="7408" width="10.5546875" customWidth="1"/>
    <col min="7409" max="7409" width="17.6640625" customWidth="1"/>
    <col min="7410" max="7410" width="11.44140625" customWidth="1"/>
    <col min="7411" max="7411" width="12" customWidth="1"/>
    <col min="7657" max="7657" width="60.44140625" customWidth="1"/>
    <col min="7658" max="7663" width="12.6640625" customWidth="1"/>
    <col min="7664" max="7664" width="10.5546875" customWidth="1"/>
    <col min="7665" max="7665" width="17.6640625" customWidth="1"/>
    <col min="7666" max="7666" width="11.44140625" customWidth="1"/>
    <col min="7667" max="7667" width="12" customWidth="1"/>
    <col min="7913" max="7913" width="60.44140625" customWidth="1"/>
    <col min="7914" max="7919" width="12.6640625" customWidth="1"/>
    <col min="7920" max="7920" width="10.5546875" customWidth="1"/>
    <col min="7921" max="7921" width="17.6640625" customWidth="1"/>
    <col min="7922" max="7922" width="11.44140625" customWidth="1"/>
    <col min="7923" max="7923" width="12" customWidth="1"/>
    <col min="8169" max="8169" width="60.44140625" customWidth="1"/>
    <col min="8170" max="8175" width="12.6640625" customWidth="1"/>
    <col min="8176" max="8176" width="10.5546875" customWidth="1"/>
    <col min="8177" max="8177" width="17.6640625" customWidth="1"/>
    <col min="8178" max="8178" width="11.44140625" customWidth="1"/>
    <col min="8179" max="8179" width="12" customWidth="1"/>
    <col min="8425" max="8425" width="60.44140625" customWidth="1"/>
    <col min="8426" max="8431" width="12.6640625" customWidth="1"/>
    <col min="8432" max="8432" width="10.5546875" customWidth="1"/>
    <col min="8433" max="8433" width="17.6640625" customWidth="1"/>
    <col min="8434" max="8434" width="11.44140625" customWidth="1"/>
    <col min="8435" max="8435" width="12" customWidth="1"/>
    <col min="8681" max="8681" width="60.44140625" customWidth="1"/>
    <col min="8682" max="8687" width="12.6640625" customWidth="1"/>
    <col min="8688" max="8688" width="10.5546875" customWidth="1"/>
    <col min="8689" max="8689" width="17.6640625" customWidth="1"/>
    <col min="8690" max="8690" width="11.44140625" customWidth="1"/>
    <col min="8691" max="8691" width="12" customWidth="1"/>
    <col min="8937" max="8937" width="60.44140625" customWidth="1"/>
    <col min="8938" max="8943" width="12.6640625" customWidth="1"/>
    <col min="8944" max="8944" width="10.5546875" customWidth="1"/>
    <col min="8945" max="8945" width="17.6640625" customWidth="1"/>
    <col min="8946" max="8946" width="11.44140625" customWidth="1"/>
    <col min="8947" max="8947" width="12" customWidth="1"/>
    <col min="9193" max="9193" width="60.44140625" customWidth="1"/>
    <col min="9194" max="9199" width="12.6640625" customWidth="1"/>
    <col min="9200" max="9200" width="10.5546875" customWidth="1"/>
    <col min="9201" max="9201" width="17.6640625" customWidth="1"/>
    <col min="9202" max="9202" width="11.44140625" customWidth="1"/>
    <col min="9203" max="9203" width="12" customWidth="1"/>
    <col min="9449" max="9449" width="60.44140625" customWidth="1"/>
    <col min="9450" max="9455" width="12.6640625" customWidth="1"/>
    <col min="9456" max="9456" width="10.5546875" customWidth="1"/>
    <col min="9457" max="9457" width="17.6640625" customWidth="1"/>
    <col min="9458" max="9458" width="11.44140625" customWidth="1"/>
    <col min="9459" max="9459" width="12" customWidth="1"/>
    <col min="9705" max="9705" width="60.44140625" customWidth="1"/>
    <col min="9706" max="9711" width="12.6640625" customWidth="1"/>
    <col min="9712" max="9712" width="10.5546875" customWidth="1"/>
    <col min="9713" max="9713" width="17.6640625" customWidth="1"/>
    <col min="9714" max="9714" width="11.44140625" customWidth="1"/>
    <col min="9715" max="9715" width="12" customWidth="1"/>
    <col min="9961" max="9961" width="60.44140625" customWidth="1"/>
    <col min="9962" max="9967" width="12.6640625" customWidth="1"/>
    <col min="9968" max="9968" width="10.5546875" customWidth="1"/>
    <col min="9969" max="9969" width="17.6640625" customWidth="1"/>
    <col min="9970" max="9970" width="11.44140625" customWidth="1"/>
    <col min="9971" max="9971" width="12" customWidth="1"/>
    <col min="10217" max="10217" width="60.44140625" customWidth="1"/>
    <col min="10218" max="10223" width="12.6640625" customWidth="1"/>
    <col min="10224" max="10224" width="10.5546875" customWidth="1"/>
    <col min="10225" max="10225" width="17.6640625" customWidth="1"/>
    <col min="10226" max="10226" width="11.44140625" customWidth="1"/>
    <col min="10227" max="10227" width="12" customWidth="1"/>
    <col min="10473" max="10473" width="60.44140625" customWidth="1"/>
    <col min="10474" max="10479" width="12.6640625" customWidth="1"/>
    <col min="10480" max="10480" width="10.5546875" customWidth="1"/>
    <col min="10481" max="10481" width="17.6640625" customWidth="1"/>
    <col min="10482" max="10482" width="11.44140625" customWidth="1"/>
    <col min="10483" max="10483" width="12" customWidth="1"/>
    <col min="10729" max="10729" width="60.44140625" customWidth="1"/>
    <col min="10730" max="10735" width="12.6640625" customWidth="1"/>
    <col min="10736" max="10736" width="10.5546875" customWidth="1"/>
    <col min="10737" max="10737" width="17.6640625" customWidth="1"/>
    <col min="10738" max="10738" width="11.44140625" customWidth="1"/>
    <col min="10739" max="10739" width="12" customWidth="1"/>
    <col min="10985" max="10985" width="60.44140625" customWidth="1"/>
    <col min="10986" max="10991" width="12.6640625" customWidth="1"/>
    <col min="10992" max="10992" width="10.5546875" customWidth="1"/>
    <col min="10993" max="10993" width="17.6640625" customWidth="1"/>
    <col min="10994" max="10994" width="11.44140625" customWidth="1"/>
    <col min="10995" max="10995" width="12" customWidth="1"/>
    <col min="11241" max="11241" width="60.44140625" customWidth="1"/>
    <col min="11242" max="11247" width="12.6640625" customWidth="1"/>
    <col min="11248" max="11248" width="10.5546875" customWidth="1"/>
    <col min="11249" max="11249" width="17.6640625" customWidth="1"/>
    <col min="11250" max="11250" width="11.44140625" customWidth="1"/>
    <col min="11251" max="11251" width="12" customWidth="1"/>
    <col min="11497" max="11497" width="60.44140625" customWidth="1"/>
    <col min="11498" max="11503" width="12.6640625" customWidth="1"/>
    <col min="11504" max="11504" width="10.5546875" customWidth="1"/>
    <col min="11505" max="11505" width="17.6640625" customWidth="1"/>
    <col min="11506" max="11506" width="11.44140625" customWidth="1"/>
    <col min="11507" max="11507" width="12" customWidth="1"/>
    <col min="11753" max="11753" width="60.44140625" customWidth="1"/>
    <col min="11754" max="11759" width="12.6640625" customWidth="1"/>
    <col min="11760" max="11760" width="10.5546875" customWidth="1"/>
    <col min="11761" max="11761" width="17.6640625" customWidth="1"/>
    <col min="11762" max="11762" width="11.44140625" customWidth="1"/>
    <col min="11763" max="11763" width="12" customWidth="1"/>
    <col min="12009" max="12009" width="60.44140625" customWidth="1"/>
    <col min="12010" max="12015" width="12.6640625" customWidth="1"/>
    <col min="12016" max="12016" width="10.5546875" customWidth="1"/>
    <col min="12017" max="12017" width="17.6640625" customWidth="1"/>
    <col min="12018" max="12018" width="11.44140625" customWidth="1"/>
    <col min="12019" max="12019" width="12" customWidth="1"/>
    <col min="12265" max="12265" width="60.44140625" customWidth="1"/>
    <col min="12266" max="12271" width="12.6640625" customWidth="1"/>
    <col min="12272" max="12272" width="10.5546875" customWidth="1"/>
    <col min="12273" max="12273" width="17.6640625" customWidth="1"/>
    <col min="12274" max="12274" width="11.44140625" customWidth="1"/>
    <col min="12275" max="12275" width="12" customWidth="1"/>
    <col min="12521" max="12521" width="60.44140625" customWidth="1"/>
    <col min="12522" max="12527" width="12.6640625" customWidth="1"/>
    <col min="12528" max="12528" width="10.5546875" customWidth="1"/>
    <col min="12529" max="12529" width="17.6640625" customWidth="1"/>
    <col min="12530" max="12530" width="11.44140625" customWidth="1"/>
    <col min="12531" max="12531" width="12" customWidth="1"/>
    <col min="12777" max="12777" width="60.44140625" customWidth="1"/>
    <col min="12778" max="12783" width="12.6640625" customWidth="1"/>
    <col min="12784" max="12784" width="10.5546875" customWidth="1"/>
    <col min="12785" max="12785" width="17.6640625" customWidth="1"/>
    <col min="12786" max="12786" width="11.44140625" customWidth="1"/>
    <col min="12787" max="12787" width="12" customWidth="1"/>
    <col min="13033" max="13033" width="60.44140625" customWidth="1"/>
    <col min="13034" max="13039" width="12.6640625" customWidth="1"/>
    <col min="13040" max="13040" width="10.5546875" customWidth="1"/>
    <col min="13041" max="13041" width="17.6640625" customWidth="1"/>
    <col min="13042" max="13042" width="11.44140625" customWidth="1"/>
    <col min="13043" max="13043" width="12" customWidth="1"/>
    <col min="13289" max="13289" width="60.44140625" customWidth="1"/>
    <col min="13290" max="13295" width="12.6640625" customWidth="1"/>
    <col min="13296" max="13296" width="10.5546875" customWidth="1"/>
    <col min="13297" max="13297" width="17.6640625" customWidth="1"/>
    <col min="13298" max="13298" width="11.44140625" customWidth="1"/>
    <col min="13299" max="13299" width="12" customWidth="1"/>
    <col min="13545" max="13545" width="60.44140625" customWidth="1"/>
    <col min="13546" max="13551" width="12.6640625" customWidth="1"/>
    <col min="13552" max="13552" width="10.5546875" customWidth="1"/>
    <col min="13553" max="13553" width="17.6640625" customWidth="1"/>
    <col min="13554" max="13554" width="11.44140625" customWidth="1"/>
    <col min="13555" max="13555" width="12" customWidth="1"/>
    <col min="13801" max="13801" width="60.44140625" customWidth="1"/>
    <col min="13802" max="13807" width="12.6640625" customWidth="1"/>
    <col min="13808" max="13808" width="10.5546875" customWidth="1"/>
    <col min="13809" max="13809" width="17.6640625" customWidth="1"/>
    <col min="13810" max="13810" width="11.44140625" customWidth="1"/>
    <col min="13811" max="13811" width="12" customWidth="1"/>
    <col min="14057" max="14057" width="60.44140625" customWidth="1"/>
    <col min="14058" max="14063" width="12.6640625" customWidth="1"/>
    <col min="14064" max="14064" width="10.5546875" customWidth="1"/>
    <col min="14065" max="14065" width="17.6640625" customWidth="1"/>
    <col min="14066" max="14066" width="11.44140625" customWidth="1"/>
    <col min="14067" max="14067" width="12" customWidth="1"/>
    <col min="14313" max="14313" width="60.44140625" customWidth="1"/>
    <col min="14314" max="14319" width="12.6640625" customWidth="1"/>
    <col min="14320" max="14320" width="10.5546875" customWidth="1"/>
    <col min="14321" max="14321" width="17.6640625" customWidth="1"/>
    <col min="14322" max="14322" width="11.44140625" customWidth="1"/>
    <col min="14323" max="14323" width="12" customWidth="1"/>
    <col min="14569" max="14569" width="60.44140625" customWidth="1"/>
    <col min="14570" max="14575" width="12.6640625" customWidth="1"/>
    <col min="14576" max="14576" width="10.5546875" customWidth="1"/>
    <col min="14577" max="14577" width="17.6640625" customWidth="1"/>
    <col min="14578" max="14578" width="11.44140625" customWidth="1"/>
    <col min="14579" max="14579" width="12" customWidth="1"/>
    <col min="14825" max="14825" width="60.44140625" customWidth="1"/>
    <col min="14826" max="14831" width="12.6640625" customWidth="1"/>
    <col min="14832" max="14832" width="10.5546875" customWidth="1"/>
    <col min="14833" max="14833" width="17.6640625" customWidth="1"/>
    <col min="14834" max="14834" width="11.44140625" customWidth="1"/>
    <col min="14835" max="14835" width="12" customWidth="1"/>
    <col min="15081" max="15081" width="60.44140625" customWidth="1"/>
    <col min="15082" max="15087" width="12.6640625" customWidth="1"/>
    <col min="15088" max="15088" width="10.5546875" customWidth="1"/>
    <col min="15089" max="15089" width="17.6640625" customWidth="1"/>
    <col min="15090" max="15090" width="11.44140625" customWidth="1"/>
    <col min="15091" max="15091" width="12" customWidth="1"/>
    <col min="15337" max="15337" width="60.44140625" customWidth="1"/>
    <col min="15338" max="15343" width="12.6640625" customWidth="1"/>
    <col min="15344" max="15344" width="10.5546875" customWidth="1"/>
    <col min="15345" max="15345" width="17.6640625" customWidth="1"/>
    <col min="15346" max="15346" width="11.44140625" customWidth="1"/>
    <col min="15347" max="15347" width="12" customWidth="1"/>
    <col min="15593" max="15593" width="60.44140625" customWidth="1"/>
    <col min="15594" max="15599" width="12.6640625" customWidth="1"/>
    <col min="15600" max="15600" width="10.5546875" customWidth="1"/>
    <col min="15601" max="15601" width="17.6640625" customWidth="1"/>
    <col min="15602" max="15602" width="11.44140625" customWidth="1"/>
    <col min="15603" max="15603" width="12" customWidth="1"/>
    <col min="15849" max="15849" width="60.44140625" customWidth="1"/>
    <col min="15850" max="15855" width="12.6640625" customWidth="1"/>
    <col min="15856" max="15856" width="10.5546875" customWidth="1"/>
    <col min="15857" max="15857" width="17.6640625" customWidth="1"/>
    <col min="15858" max="15858" width="11.44140625" customWidth="1"/>
    <col min="15859" max="15859" width="12" customWidth="1"/>
    <col min="16105" max="16105" width="60.44140625" customWidth="1"/>
    <col min="16106" max="16111" width="12.6640625" customWidth="1"/>
    <col min="16112" max="16112" width="10.5546875" customWidth="1"/>
    <col min="16113" max="16113" width="17.6640625" customWidth="1"/>
    <col min="16114" max="16114" width="11.44140625" customWidth="1"/>
    <col min="16115" max="16115" width="12" customWidth="1"/>
  </cols>
  <sheetData>
    <row r="1" spans="1:8" ht="17.399999999999999" x14ac:dyDescent="0.3">
      <c r="A1" s="1" t="s">
        <v>0</v>
      </c>
      <c r="B1" s="2"/>
      <c r="C1" s="2"/>
      <c r="D1" s="2"/>
      <c r="E1" s="2"/>
      <c r="F1" s="2"/>
      <c r="G1" s="2"/>
      <c r="H1" s="3"/>
    </row>
    <row r="2" spans="1:8" x14ac:dyDescent="0.3">
      <c r="A2" s="2"/>
      <c r="B2" s="2"/>
      <c r="C2" s="2"/>
      <c r="D2" s="2"/>
      <c r="E2" s="2"/>
      <c r="F2" s="2"/>
      <c r="G2" s="2"/>
      <c r="H2" s="3"/>
    </row>
    <row r="3" spans="1:8" x14ac:dyDescent="0.3">
      <c r="A3" s="4" t="s">
        <v>1</v>
      </c>
      <c r="B3" s="2"/>
      <c r="C3" s="2"/>
      <c r="D3" s="2"/>
      <c r="E3" s="2"/>
      <c r="F3" s="2"/>
      <c r="G3" s="2"/>
      <c r="H3" s="3"/>
    </row>
    <row r="4" spans="1:8" x14ac:dyDescent="0.3">
      <c r="A4" s="2"/>
      <c r="B4" s="2"/>
      <c r="C4" s="2"/>
      <c r="D4" s="2"/>
      <c r="E4" s="2"/>
      <c r="F4" s="2"/>
      <c r="G4" s="2"/>
      <c r="H4" s="3"/>
    </row>
    <row r="5" spans="1:8" x14ac:dyDescent="0.3">
      <c r="A5" s="4" t="s">
        <v>41</v>
      </c>
      <c r="B5" s="2"/>
      <c r="C5" s="2"/>
      <c r="D5" s="2"/>
      <c r="E5" s="2"/>
      <c r="F5" s="2"/>
      <c r="G5" s="2"/>
      <c r="H5" s="3"/>
    </row>
    <row r="6" spans="1:8" x14ac:dyDescent="0.3">
      <c r="A6" s="2"/>
      <c r="B6" s="2"/>
      <c r="C6" s="2"/>
      <c r="D6" s="2"/>
      <c r="E6" s="2"/>
      <c r="F6" s="2"/>
      <c r="G6" s="2"/>
      <c r="H6" s="3"/>
    </row>
    <row r="7" spans="1:8" ht="42" x14ac:dyDescent="0.3">
      <c r="A7" s="11" t="s">
        <v>42</v>
      </c>
      <c r="B7" s="10" t="s">
        <v>43</v>
      </c>
      <c r="C7" s="10" t="s">
        <v>44</v>
      </c>
      <c r="D7" s="10" t="s">
        <v>45</v>
      </c>
      <c r="E7" s="10" t="s">
        <v>46</v>
      </c>
      <c r="F7" s="10" t="s">
        <v>47</v>
      </c>
      <c r="G7" s="10" t="s">
        <v>48</v>
      </c>
      <c r="H7" s="10" t="s">
        <v>49</v>
      </c>
    </row>
    <row r="8" spans="1:8" ht="17.399999999999999" customHeight="1" x14ac:dyDescent="0.3">
      <c r="A8" s="9"/>
      <c r="B8" s="9"/>
      <c r="C8" s="9"/>
      <c r="D8" s="9"/>
      <c r="E8" s="9"/>
      <c r="F8" s="9"/>
      <c r="G8" s="9"/>
      <c r="H8" s="15"/>
    </row>
    <row r="9" spans="1:8" ht="17.399999999999999" customHeight="1" x14ac:dyDescent="0.3">
      <c r="A9" s="40" t="s">
        <v>50</v>
      </c>
      <c r="B9" s="41">
        <v>43972.27</v>
      </c>
      <c r="C9" s="41">
        <v>910.72</v>
      </c>
      <c r="D9" s="41">
        <v>5216.3599999999997</v>
      </c>
      <c r="E9" s="41">
        <v>108.04</v>
      </c>
      <c r="F9" s="41">
        <v>6993.88</v>
      </c>
      <c r="G9" s="41">
        <f>+B9+D9+F9</f>
        <v>56182.509999999995</v>
      </c>
      <c r="H9" s="16">
        <v>4</v>
      </c>
    </row>
    <row r="10" spans="1:8" ht="17.399999999999999" customHeight="1" x14ac:dyDescent="0.3">
      <c r="A10" s="40" t="s">
        <v>51</v>
      </c>
      <c r="B10" s="41">
        <v>43972.27</v>
      </c>
      <c r="C10" s="41">
        <v>910.72</v>
      </c>
      <c r="D10" s="41">
        <v>5216.3599999999997</v>
      </c>
      <c r="E10" s="41">
        <v>108.04</v>
      </c>
      <c r="F10" s="41">
        <v>7346.68</v>
      </c>
      <c r="G10" s="41">
        <f t="shared" ref="G10:G30" si="0">+B10+D10+F10</f>
        <v>56535.31</v>
      </c>
      <c r="H10" s="16">
        <v>4</v>
      </c>
    </row>
    <row r="11" spans="1:8" ht="17.399999999999999" customHeight="1" x14ac:dyDescent="0.3">
      <c r="A11" s="40" t="s">
        <v>52</v>
      </c>
      <c r="B11" s="41">
        <v>43972.27</v>
      </c>
      <c r="C11" s="41">
        <v>910.72</v>
      </c>
      <c r="D11" s="41">
        <v>5216.3599999999997</v>
      </c>
      <c r="E11" s="41">
        <v>108.04</v>
      </c>
      <c r="F11" s="41">
        <v>7699.48</v>
      </c>
      <c r="G11" s="41">
        <f t="shared" si="0"/>
        <v>56888.11</v>
      </c>
      <c r="H11" s="16">
        <v>4</v>
      </c>
    </row>
    <row r="12" spans="1:8" ht="17.399999999999999" customHeight="1" x14ac:dyDescent="0.3">
      <c r="A12" s="40" t="s">
        <v>53</v>
      </c>
      <c r="B12" s="41">
        <v>85654.3</v>
      </c>
      <c r="C12" s="41">
        <v>1773.98</v>
      </c>
      <c r="D12" s="41">
        <v>10161.06</v>
      </c>
      <c r="E12" s="41">
        <v>210.44</v>
      </c>
      <c r="F12" s="41">
        <v>15398.96</v>
      </c>
      <c r="G12" s="41">
        <f t="shared" si="0"/>
        <v>111214.32</v>
      </c>
      <c r="H12" s="16">
        <v>8</v>
      </c>
    </row>
    <row r="13" spans="1:8" ht="17.399999999999999" customHeight="1" x14ac:dyDescent="0.3">
      <c r="A13" s="40" t="s">
        <v>54</v>
      </c>
      <c r="B13" s="41">
        <v>5044.9399999999996</v>
      </c>
      <c r="C13" s="41">
        <v>104.48</v>
      </c>
      <c r="D13" s="41">
        <v>0</v>
      </c>
      <c r="E13" s="41">
        <v>0</v>
      </c>
      <c r="F13" s="41"/>
      <c r="G13" s="41">
        <f t="shared" si="0"/>
        <v>5044.9399999999996</v>
      </c>
      <c r="H13" s="16">
        <v>0.5</v>
      </c>
    </row>
    <row r="14" spans="1:8" ht="17.399999999999999" customHeight="1" x14ac:dyDescent="0.3">
      <c r="A14" s="11" t="s">
        <v>20</v>
      </c>
      <c r="B14" s="41">
        <v>10138.219999999999</v>
      </c>
      <c r="C14" s="41">
        <v>209.98</v>
      </c>
      <c r="D14" s="41">
        <v>57.25</v>
      </c>
      <c r="E14" s="41">
        <v>1.19</v>
      </c>
      <c r="F14" s="41">
        <v>842.37</v>
      </c>
      <c r="G14" s="20">
        <f t="shared" si="0"/>
        <v>11037.84</v>
      </c>
      <c r="H14" s="16">
        <v>1</v>
      </c>
    </row>
    <row r="15" spans="1:8" ht="17.399999999999999" customHeight="1" x14ac:dyDescent="0.3">
      <c r="A15" s="11" t="s">
        <v>24</v>
      </c>
      <c r="B15" s="41">
        <v>20096.97</v>
      </c>
      <c r="C15" s="41">
        <v>416.23</v>
      </c>
      <c r="D15" s="41">
        <v>113.49</v>
      </c>
      <c r="E15" s="41">
        <v>2.35</v>
      </c>
      <c r="F15" s="41">
        <v>1684.73</v>
      </c>
      <c r="G15" s="20">
        <f t="shared" si="0"/>
        <v>21895.190000000002</v>
      </c>
      <c r="H15" s="16">
        <v>2</v>
      </c>
    </row>
    <row r="16" spans="1:8" ht="17.399999999999999" customHeight="1" x14ac:dyDescent="0.3">
      <c r="A16" s="11" t="s">
        <v>55</v>
      </c>
      <c r="B16" s="41">
        <v>30055.69</v>
      </c>
      <c r="C16" s="41">
        <v>622.49</v>
      </c>
      <c r="D16" s="41">
        <v>169.72</v>
      </c>
      <c r="E16" s="41">
        <v>3.52</v>
      </c>
      <c r="F16" s="41">
        <v>2527.1</v>
      </c>
      <c r="G16" s="20">
        <f t="shared" si="0"/>
        <v>32752.51</v>
      </c>
      <c r="H16" s="16">
        <v>3</v>
      </c>
    </row>
    <row r="17" spans="1:8" ht="17.399999999999999" customHeight="1" x14ac:dyDescent="0.3">
      <c r="A17" s="11" t="s">
        <v>27</v>
      </c>
      <c r="B17" s="41">
        <v>19917.45</v>
      </c>
      <c r="C17" s="41">
        <v>412.51</v>
      </c>
      <c r="D17" s="41">
        <v>112.48</v>
      </c>
      <c r="E17" s="41">
        <v>2.33</v>
      </c>
      <c r="F17" s="41">
        <v>2376.06</v>
      </c>
      <c r="G17" s="20">
        <f t="shared" si="0"/>
        <v>22405.99</v>
      </c>
      <c r="H17" s="16">
        <v>2</v>
      </c>
    </row>
    <row r="18" spans="1:8" ht="17.399999999999999" customHeight="1" x14ac:dyDescent="0.3">
      <c r="A18" s="11" t="s">
        <v>56</v>
      </c>
      <c r="B18" s="41">
        <v>109930.68</v>
      </c>
      <c r="C18" s="41">
        <v>2276.8000000000002</v>
      </c>
      <c r="D18" s="41">
        <v>13040.91</v>
      </c>
      <c r="E18" s="41">
        <v>270.08999999999997</v>
      </c>
      <c r="F18" s="41">
        <v>18366.7</v>
      </c>
      <c r="G18" s="20">
        <f t="shared" si="0"/>
        <v>141338.29</v>
      </c>
      <c r="H18" s="16">
        <v>10</v>
      </c>
    </row>
    <row r="19" spans="1:8" ht="17.399999999999999" customHeight="1" x14ac:dyDescent="0.3">
      <c r="A19" s="11" t="s">
        <v>57</v>
      </c>
      <c r="B19" s="41">
        <v>15117.59</v>
      </c>
      <c r="C19" s="41">
        <v>313.13</v>
      </c>
      <c r="D19" s="41">
        <v>85.36</v>
      </c>
      <c r="E19" s="41">
        <v>1.77</v>
      </c>
      <c r="F19" s="41">
        <v>1263.56</v>
      </c>
      <c r="G19" s="20">
        <f t="shared" si="0"/>
        <v>16466.510000000002</v>
      </c>
      <c r="H19" s="16">
        <v>1.5</v>
      </c>
    </row>
    <row r="20" spans="1:8" ht="17.399999999999999" customHeight="1" x14ac:dyDescent="0.3">
      <c r="A20" s="11" t="s">
        <v>58</v>
      </c>
      <c r="B20" s="41">
        <v>48217.19</v>
      </c>
      <c r="C20" s="41">
        <v>998.62</v>
      </c>
      <c r="D20" s="41">
        <v>5898.6</v>
      </c>
      <c r="E20" s="41">
        <v>122.17</v>
      </c>
      <c r="F20" s="41">
        <v>6880.98</v>
      </c>
      <c r="G20" s="20">
        <f t="shared" si="0"/>
        <v>60996.770000000004</v>
      </c>
      <c r="H20" s="16">
        <v>5</v>
      </c>
    </row>
    <row r="21" spans="1:8" ht="17.399999999999999" customHeight="1" x14ac:dyDescent="0.3">
      <c r="A21" s="11" t="s">
        <v>59</v>
      </c>
      <c r="B21" s="41">
        <v>45442.86</v>
      </c>
      <c r="C21" s="41">
        <v>941.14</v>
      </c>
      <c r="D21" s="41">
        <v>254.01</v>
      </c>
      <c r="E21" s="41">
        <v>5.26</v>
      </c>
      <c r="F21" s="41">
        <v>3395.76</v>
      </c>
      <c r="G21" s="20">
        <f t="shared" si="0"/>
        <v>49092.630000000005</v>
      </c>
      <c r="H21" s="16">
        <v>4.5</v>
      </c>
    </row>
    <row r="22" spans="1:8" ht="17.399999999999999" customHeight="1" x14ac:dyDescent="0.3">
      <c r="A22" s="11" t="s">
        <v>60</v>
      </c>
      <c r="B22" s="41">
        <v>48217.19</v>
      </c>
      <c r="C22" s="41">
        <v>998.62</v>
      </c>
      <c r="D22" s="41">
        <v>5898.6</v>
      </c>
      <c r="E22" s="41">
        <v>122.17</v>
      </c>
      <c r="F22" s="41">
        <v>6880.98</v>
      </c>
      <c r="G22" s="20">
        <f t="shared" si="0"/>
        <v>60996.770000000004</v>
      </c>
      <c r="H22" s="16">
        <v>4.5</v>
      </c>
    </row>
    <row r="23" spans="1:8" ht="17.399999999999999" customHeight="1" x14ac:dyDescent="0.3">
      <c r="A23" s="11" t="s">
        <v>61</v>
      </c>
      <c r="B23" s="41">
        <v>36735.46</v>
      </c>
      <c r="C23" s="41">
        <v>760.83</v>
      </c>
      <c r="D23" s="41">
        <v>4493.99</v>
      </c>
      <c r="E23" s="41">
        <v>93.08</v>
      </c>
      <c r="F23" s="41">
        <v>5160.74</v>
      </c>
      <c r="G23" s="20">
        <f t="shared" si="0"/>
        <v>46390.189999999995</v>
      </c>
      <c r="H23" s="16">
        <v>3.5</v>
      </c>
    </row>
    <row r="24" spans="1:8" ht="17.399999999999999" customHeight="1" x14ac:dyDescent="0.3">
      <c r="A24" s="11" t="s">
        <v>62</v>
      </c>
      <c r="B24" s="41">
        <v>45442.86</v>
      </c>
      <c r="C24" s="41">
        <v>941.14</v>
      </c>
      <c r="D24" s="41">
        <v>254.01</v>
      </c>
      <c r="E24" s="41">
        <v>5.26</v>
      </c>
      <c r="F24" s="41">
        <v>3395.76</v>
      </c>
      <c r="G24" s="20">
        <f t="shared" si="0"/>
        <v>49092.630000000005</v>
      </c>
      <c r="H24" s="16">
        <v>4.5</v>
      </c>
    </row>
    <row r="25" spans="1:8" ht="17.399999999999999" customHeight="1" x14ac:dyDescent="0.3">
      <c r="A25" s="11" t="s">
        <v>63</v>
      </c>
      <c r="B25" s="41">
        <v>36012.99</v>
      </c>
      <c r="C25" s="41">
        <v>745.85</v>
      </c>
      <c r="D25" s="41">
        <v>201.29</v>
      </c>
      <c r="E25" s="41">
        <v>4.17</v>
      </c>
      <c r="F25" s="41">
        <v>2688.3100000000013</v>
      </c>
      <c r="G25" s="20">
        <f t="shared" si="0"/>
        <v>38902.589999999997</v>
      </c>
      <c r="H25" s="16">
        <v>3.5</v>
      </c>
    </row>
    <row r="26" spans="1:8" ht="17.399999999999999" customHeight="1" x14ac:dyDescent="0.3">
      <c r="A26" s="11" t="s">
        <v>31</v>
      </c>
      <c r="B26" s="41">
        <v>49793.64</v>
      </c>
      <c r="C26" s="41">
        <v>1031.28</v>
      </c>
      <c r="D26" s="41">
        <v>281.18</v>
      </c>
      <c r="E26" s="41">
        <v>5.82</v>
      </c>
      <c r="F26" s="41">
        <v>4211.83</v>
      </c>
      <c r="G26" s="20">
        <f t="shared" si="0"/>
        <v>54286.65</v>
      </c>
      <c r="H26" s="16">
        <v>5</v>
      </c>
    </row>
    <row r="27" spans="1:8" ht="17.399999999999999" customHeight="1" x14ac:dyDescent="0.3">
      <c r="A27" s="11" t="s">
        <v>39</v>
      </c>
      <c r="B27" s="41">
        <v>7905.38</v>
      </c>
      <c r="C27" s="41">
        <v>156.15</v>
      </c>
      <c r="D27" s="41">
        <v>0</v>
      </c>
      <c r="E27" s="41">
        <v>0</v>
      </c>
      <c r="F27" s="41">
        <v>686.36</v>
      </c>
      <c r="G27" s="20">
        <f t="shared" si="0"/>
        <v>8591.74</v>
      </c>
      <c r="H27" s="31">
        <v>0.75</v>
      </c>
    </row>
    <row r="28" spans="1:8" ht="17.399999999999999" customHeight="1" x14ac:dyDescent="0.3">
      <c r="A28" s="11" t="s">
        <v>38</v>
      </c>
      <c r="B28" s="41">
        <v>636.91</v>
      </c>
      <c r="C28" s="41">
        <v>13.16</v>
      </c>
      <c r="D28" s="41">
        <v>0</v>
      </c>
      <c r="E28" s="41">
        <v>0</v>
      </c>
      <c r="F28" s="41">
        <v>50.21</v>
      </c>
      <c r="G28" s="20">
        <f t="shared" si="0"/>
        <v>687.12</v>
      </c>
      <c r="H28" s="16"/>
    </row>
    <row r="29" spans="1:8" ht="17.399999999999999" customHeight="1" x14ac:dyDescent="0.3">
      <c r="A29" s="11" t="s">
        <v>40</v>
      </c>
      <c r="B29" s="41">
        <v>2896.86</v>
      </c>
      <c r="C29" s="41">
        <v>59.06</v>
      </c>
      <c r="D29" s="41">
        <v>0</v>
      </c>
      <c r="E29" s="41">
        <v>0</v>
      </c>
      <c r="F29" s="41">
        <v>258.58999999999997</v>
      </c>
      <c r="G29" s="20">
        <f t="shared" si="0"/>
        <v>3155.4500000000003</v>
      </c>
      <c r="H29" s="16">
        <v>0.3</v>
      </c>
    </row>
    <row r="30" spans="1:8" ht="17.399999999999999" customHeight="1" x14ac:dyDescent="0.3">
      <c r="A30" s="11" t="s">
        <v>37</v>
      </c>
      <c r="B30" s="41">
        <v>67418.41</v>
      </c>
      <c r="C30" s="41">
        <v>1396.29</v>
      </c>
      <c r="D30" s="41">
        <v>7997.75</v>
      </c>
      <c r="E30" s="41">
        <v>165.64</v>
      </c>
      <c r="F30" s="41">
        <v>11479.19</v>
      </c>
      <c r="G30" s="20">
        <f t="shared" si="0"/>
        <v>86895.35</v>
      </c>
      <c r="H30" s="31">
        <v>6.25</v>
      </c>
    </row>
    <row r="31" spans="1:8" ht="18" customHeight="1" x14ac:dyDescent="0.3">
      <c r="A31" s="18" t="s">
        <v>64</v>
      </c>
      <c r="B31" s="41">
        <v>20096.97</v>
      </c>
      <c r="C31" s="41">
        <v>416.23</v>
      </c>
      <c r="D31" s="41">
        <v>113.49</v>
      </c>
      <c r="E31" s="41">
        <v>2.35</v>
      </c>
      <c r="F31" s="41">
        <v>1684.73</v>
      </c>
      <c r="G31" s="20">
        <f>+B31+D31+F31</f>
        <v>21895.190000000002</v>
      </c>
      <c r="H31" s="19">
        <v>2</v>
      </c>
    </row>
    <row r="32" spans="1:8" ht="18" customHeight="1" x14ac:dyDescent="0.3">
      <c r="A32" s="11" t="s">
        <v>65</v>
      </c>
      <c r="B32" s="44">
        <v>20837.84</v>
      </c>
      <c r="C32" s="45">
        <v>421.3</v>
      </c>
      <c r="D32" s="44">
        <f>+B32*0.2</f>
        <v>4167.5680000000002</v>
      </c>
      <c r="E32" s="44">
        <f>+C32*0.2</f>
        <v>84.26</v>
      </c>
      <c r="F32" s="44">
        <v>0</v>
      </c>
      <c r="G32" s="20">
        <f>+B32+D32+F32</f>
        <v>25005.407999999999</v>
      </c>
    </row>
    <row r="33" spans="1:8" x14ac:dyDescent="0.3">
      <c r="B33" s="36">
        <f>+B10*0.78</f>
        <v>34298.370600000002</v>
      </c>
      <c r="C33" s="36">
        <f t="shared" ref="C33:F33" si="1">+C10*0.78</f>
        <v>710.36160000000007</v>
      </c>
      <c r="D33" s="36">
        <f t="shared" si="1"/>
        <v>4068.7608</v>
      </c>
      <c r="E33" s="36">
        <f t="shared" si="1"/>
        <v>84.271200000000007</v>
      </c>
      <c r="F33" s="36">
        <f t="shared" si="1"/>
        <v>5730.4104000000007</v>
      </c>
      <c r="G33" s="20">
        <f>+B33+D33+F33</f>
        <v>44097.541799999999</v>
      </c>
    </row>
    <row r="34" spans="1:8" x14ac:dyDescent="0.3">
      <c r="A34" s="50"/>
      <c r="B34" s="36"/>
      <c r="C34" s="36"/>
      <c r="D34" s="36">
        <f>+D33+B33</f>
        <v>38367.131399999998</v>
      </c>
      <c r="E34" s="36">
        <f>+E33+C33</f>
        <v>794.63280000000009</v>
      </c>
      <c r="G34" s="76">
        <f>+G10*0.78</f>
        <v>44097.541799999999</v>
      </c>
    </row>
    <row r="35" spans="1:8" ht="28.2" x14ac:dyDescent="0.3">
      <c r="A35" s="50" t="s">
        <v>66</v>
      </c>
      <c r="B35" s="48">
        <v>44927</v>
      </c>
      <c r="E35" s="47">
        <f>+E32+C32</f>
        <v>505.56</v>
      </c>
    </row>
    <row r="36" spans="1:8" x14ac:dyDescent="0.3">
      <c r="A36" s="49" t="s">
        <v>67</v>
      </c>
      <c r="B36" s="49">
        <v>138.83000000000001</v>
      </c>
      <c r="C36" s="36"/>
      <c r="D36" s="42">
        <f>+B32+D32</f>
        <v>25005.407999999999</v>
      </c>
      <c r="G36" s="47">
        <f>+G31+(E31+C31)*10</f>
        <v>26080.99</v>
      </c>
    </row>
    <row r="37" spans="1:8" x14ac:dyDescent="0.3">
      <c r="A37" s="49" t="s">
        <v>68</v>
      </c>
      <c r="B37" s="49">
        <v>267.08</v>
      </c>
      <c r="C37" s="36"/>
      <c r="D37" s="42"/>
      <c r="G37" s="47">
        <f>+G32+(E32+C32)*10</f>
        <v>30061.008000000002</v>
      </c>
    </row>
    <row r="38" spans="1:8" x14ac:dyDescent="0.3">
      <c r="A38" s="49" t="s">
        <v>69</v>
      </c>
      <c r="B38" s="49">
        <v>386.27</v>
      </c>
      <c r="C38" s="36"/>
      <c r="D38" s="42"/>
    </row>
    <row r="39" spans="1:8" x14ac:dyDescent="0.3">
      <c r="A39" s="49" t="s">
        <v>70</v>
      </c>
      <c r="B39" s="49">
        <v>496.44</v>
      </c>
      <c r="C39" s="36"/>
      <c r="D39" s="42"/>
    </row>
    <row r="40" spans="1:8" x14ac:dyDescent="0.3">
      <c r="A40" s="49" t="s">
        <v>71</v>
      </c>
      <c r="B40" s="49">
        <v>598.49</v>
      </c>
      <c r="C40" s="36"/>
      <c r="D40" s="42"/>
    </row>
    <row r="41" spans="1:8" x14ac:dyDescent="0.3">
      <c r="A41" s="49" t="s">
        <v>72</v>
      </c>
      <c r="B41" s="49">
        <v>693.08</v>
      </c>
      <c r="C41" s="36"/>
      <c r="D41" s="42"/>
    </row>
    <row r="42" spans="1:8" x14ac:dyDescent="0.3">
      <c r="A42" s="49" t="s">
        <v>73</v>
      </c>
      <c r="B42" s="49">
        <v>780.67</v>
      </c>
      <c r="C42" s="36"/>
      <c r="D42" s="42"/>
    </row>
    <row r="43" spans="1:8" x14ac:dyDescent="0.3">
      <c r="A43" s="49" t="s">
        <v>74</v>
      </c>
      <c r="B43" s="49">
        <v>861.72</v>
      </c>
      <c r="C43" s="36"/>
      <c r="D43" s="42"/>
    </row>
    <row r="46" spans="1:8" ht="39.6" customHeight="1" thickBot="1" x14ac:dyDescent="0.35">
      <c r="A46" s="66" t="s">
        <v>85</v>
      </c>
      <c r="B46" s="67" t="s">
        <v>86</v>
      </c>
      <c r="C46" s="67" t="s">
        <v>87</v>
      </c>
      <c r="D46" s="67" t="s">
        <v>88</v>
      </c>
      <c r="E46" s="68" t="s">
        <v>89</v>
      </c>
      <c r="F46" s="51"/>
    </row>
    <row r="47" spans="1:8" ht="15" thickBot="1" x14ac:dyDescent="0.35">
      <c r="A47" s="69" t="s">
        <v>90</v>
      </c>
      <c r="B47" s="64" t="s">
        <v>91</v>
      </c>
      <c r="C47" s="64" t="s">
        <v>92</v>
      </c>
      <c r="D47" s="64" t="s">
        <v>93</v>
      </c>
      <c r="E47" s="70" t="s">
        <v>94</v>
      </c>
      <c r="F47" s="52"/>
      <c r="G47" s="46"/>
      <c r="H47" s="53"/>
    </row>
    <row r="48" spans="1:8" ht="15" thickBot="1" x14ac:dyDescent="0.35">
      <c r="A48" s="69" t="s">
        <v>95</v>
      </c>
      <c r="B48" s="64" t="s">
        <v>96</v>
      </c>
      <c r="C48" s="64" t="s">
        <v>92</v>
      </c>
      <c r="D48" s="64" t="s">
        <v>97</v>
      </c>
      <c r="E48" s="70" t="s">
        <v>98</v>
      </c>
      <c r="F48" s="46">
        <f>10939.05/365</f>
        <v>29.97</v>
      </c>
      <c r="G48" s="46"/>
      <c r="H48" s="53"/>
    </row>
    <row r="49" spans="1:8" ht="15" thickBot="1" x14ac:dyDescent="0.35">
      <c r="A49" s="69" t="s">
        <v>99</v>
      </c>
      <c r="B49" s="64" t="s">
        <v>100</v>
      </c>
      <c r="C49" s="64" t="s">
        <v>92</v>
      </c>
      <c r="D49" s="64" t="s">
        <v>97</v>
      </c>
      <c r="E49" s="70" t="s">
        <v>101</v>
      </c>
      <c r="F49" s="52"/>
      <c r="G49" s="46"/>
      <c r="H49" s="53"/>
    </row>
    <row r="50" spans="1:8" ht="15" thickBot="1" x14ac:dyDescent="0.35">
      <c r="A50" s="69" t="s">
        <v>102</v>
      </c>
      <c r="B50" s="64" t="s">
        <v>103</v>
      </c>
      <c r="C50" s="64" t="s">
        <v>92</v>
      </c>
      <c r="D50" s="64" t="s">
        <v>97</v>
      </c>
      <c r="E50" s="70" t="s">
        <v>104</v>
      </c>
      <c r="F50" s="52"/>
      <c r="G50" s="46"/>
      <c r="H50" s="53"/>
    </row>
    <row r="51" spans="1:8" x14ac:dyDescent="0.3">
      <c r="A51" s="71" t="s">
        <v>105</v>
      </c>
      <c r="B51" s="65" t="s">
        <v>106</v>
      </c>
      <c r="C51" s="65" t="s">
        <v>92</v>
      </c>
      <c r="D51" s="65" t="s">
        <v>97</v>
      </c>
      <c r="E51" s="72" t="s">
        <v>107</v>
      </c>
      <c r="F51" s="52"/>
      <c r="G51" s="46"/>
      <c r="H51" s="53"/>
    </row>
    <row r="52" spans="1:8" x14ac:dyDescent="0.3">
      <c r="A52" s="73"/>
      <c r="B52" s="74"/>
      <c r="C52" s="74"/>
      <c r="D52" s="74"/>
      <c r="E52" s="75"/>
      <c r="F52" s="46"/>
      <c r="G52" s="46"/>
      <c r="H52" s="53"/>
    </row>
    <row r="53" spans="1:8" x14ac:dyDescent="0.3">
      <c r="A53" s="50"/>
      <c r="B53" s="46"/>
      <c r="C53" s="46"/>
      <c r="D53" s="46"/>
      <c r="E53" s="46"/>
      <c r="F53" s="54"/>
      <c r="G53" s="46"/>
      <c r="H53" s="53"/>
    </row>
    <row r="54" spans="1:8" x14ac:dyDescent="0.3">
      <c r="A54" s="50"/>
      <c r="B54" s="46"/>
      <c r="C54" s="46"/>
      <c r="D54" s="46"/>
      <c r="E54" s="46"/>
      <c r="F54" s="46"/>
      <c r="G54" s="46"/>
      <c r="H54" s="53"/>
    </row>
    <row r="55" spans="1:8" x14ac:dyDescent="0.3">
      <c r="A55" s="50"/>
      <c r="B55" s="46"/>
      <c r="C55" s="46"/>
      <c r="D55" s="46"/>
      <c r="E55" s="46"/>
      <c r="F55" s="46"/>
      <c r="G55" s="46"/>
      <c r="H55" s="53"/>
    </row>
    <row r="56" spans="1:8" x14ac:dyDescent="0.3">
      <c r="A56" s="50"/>
      <c r="B56" s="46"/>
      <c r="C56" s="46"/>
      <c r="D56" s="46"/>
      <c r="E56" s="46"/>
      <c r="F56" s="46"/>
      <c r="G56" s="46"/>
      <c r="H56" s="53"/>
    </row>
    <row r="57" spans="1:8" x14ac:dyDescent="0.3">
      <c r="A57" s="50"/>
      <c r="B57" s="46"/>
      <c r="C57" s="46"/>
      <c r="D57" s="46"/>
      <c r="E57" s="46"/>
      <c r="F57" s="46"/>
      <c r="G57" s="46"/>
      <c r="H57" s="53"/>
    </row>
    <row r="58" spans="1:8" x14ac:dyDescent="0.3">
      <c r="A58" s="50"/>
      <c r="B58" s="46"/>
      <c r="C58" s="46"/>
      <c r="D58" s="46"/>
      <c r="E58" s="46"/>
      <c r="F58" s="46"/>
      <c r="G58" s="46"/>
      <c r="H58" s="53"/>
    </row>
    <row r="59" spans="1:8" x14ac:dyDescent="0.3">
      <c r="A59" s="50"/>
      <c r="B59" s="46"/>
      <c r="C59" s="46"/>
      <c r="D59" s="46"/>
      <c r="E59" s="46"/>
      <c r="F59" s="46"/>
      <c r="G59" s="46"/>
      <c r="H59" s="53"/>
    </row>
    <row r="60" spans="1:8" x14ac:dyDescent="0.3">
      <c r="A60" s="50"/>
      <c r="B60" s="46"/>
      <c r="C60" s="46"/>
      <c r="D60" s="46"/>
      <c r="E60" s="46"/>
      <c r="F60" s="46"/>
      <c r="G60" s="46"/>
      <c r="H60" s="53"/>
    </row>
    <row r="61" spans="1:8" x14ac:dyDescent="0.3">
      <c r="A61" s="50"/>
      <c r="B61" s="46"/>
      <c r="C61" s="46"/>
      <c r="D61" s="46"/>
      <c r="E61" s="46"/>
      <c r="F61" s="46"/>
      <c r="G61" s="46"/>
      <c r="H61" s="53"/>
    </row>
    <row r="62" spans="1:8" x14ac:dyDescent="0.3">
      <c r="A62" s="50"/>
      <c r="B62" s="46"/>
      <c r="C62" s="46"/>
      <c r="D62" s="46"/>
      <c r="E62" s="46"/>
      <c r="F62" s="46"/>
      <c r="G62" s="46"/>
      <c r="H62" s="53"/>
    </row>
    <row r="63" spans="1:8" x14ac:dyDescent="0.3">
      <c r="A63" s="50"/>
      <c r="B63" s="46"/>
      <c r="C63" s="46"/>
      <c r="D63" s="46"/>
      <c r="E63" s="46"/>
      <c r="F63" s="46"/>
      <c r="G63" s="46"/>
      <c r="H63" s="53"/>
    </row>
    <row r="64" spans="1:8" x14ac:dyDescent="0.3">
      <c r="A64" s="50"/>
      <c r="B64" s="46"/>
      <c r="C64" s="46"/>
      <c r="D64" s="46"/>
      <c r="E64" s="46"/>
      <c r="F64" s="46"/>
      <c r="G64" s="46"/>
      <c r="H64" s="53"/>
    </row>
    <row r="65" spans="1:8" x14ac:dyDescent="0.3">
      <c r="A65" s="50"/>
      <c r="B65" s="46"/>
      <c r="C65" s="46"/>
      <c r="D65" s="46"/>
      <c r="E65" s="46"/>
      <c r="F65" s="46"/>
      <c r="G65" s="46"/>
      <c r="H65" s="53"/>
    </row>
    <row r="66" spans="1:8" x14ac:dyDescent="0.3">
      <c r="A66" s="54"/>
      <c r="B66" s="46"/>
      <c r="C66" s="46"/>
      <c r="D66" s="46"/>
      <c r="E66" s="46"/>
      <c r="F66" s="55"/>
      <c r="G66" s="46"/>
    </row>
    <row r="67" spans="1:8" x14ac:dyDescent="0.3">
      <c r="A67" s="54"/>
      <c r="B67" s="46"/>
      <c r="C67" s="46"/>
      <c r="D67" s="46"/>
      <c r="E67" s="46"/>
      <c r="F67" s="55"/>
      <c r="G67" s="46"/>
    </row>
    <row r="68" spans="1:8" x14ac:dyDescent="0.3">
      <c r="A68" s="54"/>
      <c r="B68" s="46"/>
      <c r="C68" s="46"/>
      <c r="D68" s="46"/>
      <c r="E68" s="46"/>
      <c r="F68" s="55"/>
      <c r="G68" s="46"/>
    </row>
    <row r="69" spans="1:8" x14ac:dyDescent="0.3">
      <c r="A69" s="54"/>
      <c r="B69" s="46"/>
      <c r="C69" s="46"/>
      <c r="D69" s="46"/>
      <c r="E69" s="46"/>
      <c r="F69" s="55"/>
      <c r="G69" s="46"/>
    </row>
    <row r="70" spans="1:8" x14ac:dyDescent="0.3">
      <c r="A70" s="54"/>
      <c r="B70" s="46"/>
      <c r="C70" s="46"/>
      <c r="D70" s="46"/>
      <c r="E70" s="46"/>
      <c r="F70" s="55"/>
      <c r="G70" s="46"/>
    </row>
    <row r="71" spans="1:8" x14ac:dyDescent="0.3">
      <c r="A71" s="54"/>
      <c r="B71" s="46"/>
      <c r="C71" s="46"/>
      <c r="D71" s="46"/>
      <c r="E71" s="46"/>
      <c r="F71" s="55"/>
      <c r="G71" s="46"/>
    </row>
    <row r="72" spans="1:8" x14ac:dyDescent="0.3">
      <c r="A72" s="54"/>
      <c r="B72" s="46"/>
      <c r="C72" s="46"/>
      <c r="D72" s="46"/>
      <c r="E72" s="46"/>
      <c r="F72" s="55"/>
      <c r="G72" s="46"/>
    </row>
    <row r="73" spans="1:8" x14ac:dyDescent="0.3">
      <c r="A73" s="54"/>
      <c r="B73" s="46"/>
      <c r="C73" s="46"/>
      <c r="D73" s="46"/>
      <c r="E73" s="46"/>
      <c r="F73" s="55"/>
      <c r="G73" s="46"/>
    </row>
    <row r="74" spans="1:8" x14ac:dyDescent="0.3">
      <c r="A74" s="54"/>
      <c r="B74" s="46"/>
      <c r="C74" s="46"/>
      <c r="D74" s="46"/>
      <c r="E74" s="46"/>
      <c r="F74" s="55"/>
      <c r="G74" s="46"/>
    </row>
    <row r="75" spans="1:8" x14ac:dyDescent="0.3">
      <c r="A75" s="56"/>
      <c r="B75" s="46"/>
      <c r="C75" s="46"/>
      <c r="D75" s="46"/>
      <c r="E75" s="46"/>
      <c r="F75" s="55"/>
      <c r="G75" s="46"/>
      <c r="H75" s="53"/>
    </row>
    <row r="76" spans="1:8" x14ac:dyDescent="0.3">
      <c r="A76" s="54"/>
      <c r="B76" s="46"/>
      <c r="C76" s="46"/>
      <c r="D76" s="46"/>
      <c r="E76" s="46"/>
      <c r="G76" s="46"/>
    </row>
    <row r="77" spans="1:8" x14ac:dyDescent="0.3">
      <c r="A77" s="54"/>
      <c r="B77" s="46"/>
      <c r="C77" s="46"/>
      <c r="D77" s="46"/>
      <c r="E77" s="46"/>
      <c r="F77" s="56"/>
      <c r="G77" s="46"/>
    </row>
    <row r="79" spans="1:8" x14ac:dyDescent="0.3">
      <c r="B79" s="39"/>
      <c r="C79" s="39"/>
      <c r="D79" s="39"/>
      <c r="E79" s="39"/>
      <c r="F79" s="39"/>
    </row>
    <row r="80" spans="1:8" x14ac:dyDescent="0.3">
      <c r="B80" s="39"/>
      <c r="C80" s="39"/>
      <c r="D80" s="39"/>
      <c r="E80" s="39"/>
      <c r="F80" s="39"/>
    </row>
    <row r="81" spans="2:6" x14ac:dyDescent="0.3">
      <c r="B81" s="39"/>
      <c r="C81" s="39"/>
      <c r="D81" s="39"/>
      <c r="E81" s="39"/>
      <c r="F81" s="39"/>
    </row>
    <row r="82" spans="2:6" x14ac:dyDescent="0.3">
      <c r="B82" s="39"/>
      <c r="C82" s="39"/>
      <c r="D82" s="39"/>
      <c r="E82" s="39"/>
      <c r="F82" s="39"/>
    </row>
    <row r="83" spans="2:6" x14ac:dyDescent="0.3">
      <c r="B83" s="39"/>
      <c r="C83" s="39"/>
      <c r="D83" s="39"/>
      <c r="E83" s="39"/>
      <c r="F83" s="39"/>
    </row>
    <row r="84" spans="2:6" x14ac:dyDescent="0.3">
      <c r="B84" s="39"/>
      <c r="C84" s="39"/>
      <c r="D84" s="39"/>
      <c r="E84" s="39"/>
      <c r="F84" s="39"/>
    </row>
    <row r="85" spans="2:6" x14ac:dyDescent="0.3">
      <c r="B85" s="39"/>
      <c r="C85" s="39"/>
      <c r="D85" s="39"/>
      <c r="E85" s="39"/>
      <c r="F85" s="39"/>
    </row>
    <row r="86" spans="2:6" x14ac:dyDescent="0.3">
      <c r="B86" s="39"/>
      <c r="C86" s="39"/>
      <c r="D86" s="39"/>
      <c r="E86" s="39"/>
      <c r="F86" s="39"/>
    </row>
    <row r="87" spans="2:6" x14ac:dyDescent="0.3">
      <c r="B87" s="39"/>
      <c r="C87" s="39"/>
      <c r="D87" s="39"/>
      <c r="E87" s="39"/>
      <c r="F87" s="39"/>
    </row>
    <row r="88" spans="2:6" x14ac:dyDescent="0.3">
      <c r="B88" s="39"/>
      <c r="C88" s="39"/>
      <c r="D88" s="39"/>
      <c r="E88" s="39"/>
      <c r="F88" s="39"/>
    </row>
    <row r="89" spans="2:6" x14ac:dyDescent="0.3">
      <c r="B89" s="39"/>
      <c r="C89" s="39"/>
      <c r="D89" s="39"/>
      <c r="E89" s="39"/>
      <c r="F89" s="39"/>
    </row>
    <row r="90" spans="2:6" x14ac:dyDescent="0.3">
      <c r="B90" s="39"/>
      <c r="C90" s="39"/>
      <c r="D90" s="39"/>
      <c r="E90" s="39"/>
      <c r="F90" s="39"/>
    </row>
    <row r="91" spans="2:6" x14ac:dyDescent="0.3">
      <c r="B91" s="39"/>
      <c r="C91" s="39"/>
      <c r="D91" s="39"/>
      <c r="E91" s="39"/>
      <c r="F91" s="39"/>
    </row>
    <row r="92" spans="2:6" x14ac:dyDescent="0.3">
      <c r="B92" s="39"/>
      <c r="C92" s="39"/>
      <c r="D92" s="39"/>
      <c r="E92" s="39"/>
      <c r="F92" s="39"/>
    </row>
    <row r="93" spans="2:6" x14ac:dyDescent="0.3">
      <c r="B93" s="39"/>
      <c r="C93" s="39"/>
      <c r="D93" s="39"/>
      <c r="E93" s="39"/>
      <c r="F93" s="39"/>
    </row>
    <row r="94" spans="2:6" x14ac:dyDescent="0.3">
      <c r="B94" s="39"/>
      <c r="C94" s="39"/>
      <c r="D94" s="39"/>
      <c r="E94" s="39"/>
      <c r="F94" s="39"/>
    </row>
    <row r="95" spans="2:6" x14ac:dyDescent="0.3">
      <c r="B95" s="39"/>
      <c r="C95" s="39"/>
      <c r="D95" s="39"/>
      <c r="E95" s="39"/>
      <c r="F95" s="39"/>
    </row>
    <row r="96" spans="2:6" x14ac:dyDescent="0.3">
      <c r="B96" s="39"/>
      <c r="C96" s="39"/>
      <c r="D96" s="39"/>
      <c r="E96" s="39"/>
      <c r="F96" s="39"/>
    </row>
    <row r="97" spans="2:6" x14ac:dyDescent="0.3">
      <c r="B97" s="39"/>
      <c r="C97" s="39"/>
      <c r="D97" s="39"/>
      <c r="E97" s="39"/>
      <c r="F97" s="39"/>
    </row>
    <row r="98" spans="2:6" x14ac:dyDescent="0.3">
      <c r="B98" s="39"/>
      <c r="C98" s="39"/>
      <c r="D98" s="39"/>
      <c r="E98" s="39"/>
      <c r="F98" s="39"/>
    </row>
    <row r="99" spans="2:6" x14ac:dyDescent="0.3">
      <c r="B99" s="39"/>
      <c r="C99" s="39"/>
      <c r="D99" s="39"/>
      <c r="E99" s="39"/>
      <c r="F99" s="39"/>
    </row>
    <row r="100" spans="2:6" x14ac:dyDescent="0.3">
      <c r="B100" s="39"/>
      <c r="C100" s="39"/>
      <c r="D100" s="39"/>
      <c r="E100" s="39"/>
      <c r="F100" s="39"/>
    </row>
    <row r="101" spans="2:6" x14ac:dyDescent="0.3">
      <c r="B101" s="39"/>
      <c r="C101" s="39"/>
      <c r="D101" s="39"/>
      <c r="E101" s="39"/>
      <c r="F101" s="39"/>
    </row>
    <row r="102" spans="2:6" x14ac:dyDescent="0.3">
      <c r="B102" s="39"/>
      <c r="C102" s="39"/>
      <c r="D102" s="39"/>
      <c r="E102" s="39"/>
      <c r="F102" s="39"/>
    </row>
    <row r="103" spans="2:6" x14ac:dyDescent="0.3">
      <c r="B103" s="39"/>
      <c r="C103" s="39"/>
      <c r="D103" s="39"/>
      <c r="E103" s="39"/>
      <c r="F103" s="39"/>
    </row>
    <row r="104" spans="2:6" x14ac:dyDescent="0.3">
      <c r="B104" s="39"/>
      <c r="C104" s="39"/>
      <c r="D104" s="39"/>
      <c r="E104" s="39"/>
      <c r="F104" s="39"/>
    </row>
    <row r="105" spans="2:6" x14ac:dyDescent="0.3">
      <c r="B105" s="39"/>
      <c r="C105" s="39"/>
      <c r="D105" s="39"/>
      <c r="E105" s="39"/>
      <c r="F105" s="39"/>
    </row>
    <row r="106" spans="2:6" x14ac:dyDescent="0.3">
      <c r="B106" s="39"/>
      <c r="C106" s="39"/>
      <c r="D106" s="39"/>
      <c r="E106" s="39"/>
      <c r="F106" s="39"/>
    </row>
    <row r="107" spans="2:6" x14ac:dyDescent="0.3">
      <c r="B107" s="39"/>
      <c r="C107" s="39"/>
      <c r="D107" s="39"/>
      <c r="E107" s="39"/>
      <c r="F107" s="39"/>
    </row>
    <row r="108" spans="2:6" x14ac:dyDescent="0.3">
      <c r="B108" s="39"/>
      <c r="C108" s="39"/>
      <c r="D108" s="39"/>
      <c r="E108" s="39"/>
      <c r="F108" s="39"/>
    </row>
    <row r="109" spans="2:6" x14ac:dyDescent="0.3">
      <c r="B109" s="39"/>
      <c r="C109" s="39"/>
      <c r="D109" s="39"/>
      <c r="E109" s="39"/>
      <c r="F109" s="39"/>
    </row>
    <row r="110" spans="2:6" x14ac:dyDescent="0.3">
      <c r="B110" s="39"/>
      <c r="C110" s="39"/>
      <c r="D110" s="39"/>
      <c r="E110" s="39"/>
      <c r="F110" s="39"/>
    </row>
    <row r="111" spans="2:6" x14ac:dyDescent="0.3">
      <c r="B111" s="39"/>
      <c r="C111" s="39"/>
      <c r="D111" s="39"/>
      <c r="E111" s="39"/>
      <c r="F111" s="39"/>
    </row>
    <row r="112" spans="2:6" x14ac:dyDescent="0.3">
      <c r="B112" s="39"/>
      <c r="C112" s="39"/>
      <c r="D112" s="39"/>
      <c r="E112" s="39"/>
      <c r="F112" s="39"/>
    </row>
    <row r="113" spans="2:6" x14ac:dyDescent="0.3">
      <c r="B113" s="39"/>
      <c r="C113" s="39"/>
      <c r="D113" s="39"/>
      <c r="E113" s="39"/>
      <c r="F113" s="39"/>
    </row>
    <row r="114" spans="2:6" x14ac:dyDescent="0.3">
      <c r="B114" s="39"/>
      <c r="C114" s="39"/>
      <c r="D114" s="39"/>
      <c r="E114" s="39"/>
      <c r="F114" s="39"/>
    </row>
    <row r="115" spans="2:6" x14ac:dyDescent="0.3">
      <c r="B115" s="39"/>
      <c r="C115" s="39"/>
      <c r="D115" s="39"/>
      <c r="E115" s="39"/>
      <c r="F115" s="39"/>
    </row>
    <row r="116" spans="2:6" x14ac:dyDescent="0.3">
      <c r="B116" s="39"/>
      <c r="C116" s="39"/>
      <c r="D116" s="39"/>
      <c r="E116" s="39"/>
      <c r="F116" s="39"/>
    </row>
  </sheetData>
  <phoneticPr fontId="9" type="noConversion"/>
  <printOptions headings="1"/>
  <pageMargins left="0.70866141732283472" right="0.70866141732283472" top="0.74803149606299213" bottom="0.74803149606299213" header="0.31496062992125984" footer="0.31496062992125984"/>
  <pageSetup paperSize="9" scale="1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57C4EF-A34F-4235-98EA-B666FF48D562}">
  <dimension ref="A1:F28"/>
  <sheetViews>
    <sheetView workbookViewId="0">
      <selection activeCell="A4" sqref="A4"/>
    </sheetView>
  </sheetViews>
  <sheetFormatPr defaultRowHeight="14.4" x14ac:dyDescent="0.3"/>
  <cols>
    <col min="1" max="1" width="54.33203125" customWidth="1"/>
    <col min="2" max="2" width="16" customWidth="1"/>
    <col min="3" max="3" width="13.44140625" customWidth="1"/>
    <col min="4" max="4" width="13.88671875" customWidth="1"/>
    <col min="5" max="5" width="15.6640625" customWidth="1"/>
    <col min="6" max="6" width="8.33203125" style="58" customWidth="1"/>
  </cols>
  <sheetData>
    <row r="1" spans="1:6" ht="48.6" customHeight="1" x14ac:dyDescent="0.3">
      <c r="B1" s="57"/>
      <c r="C1" s="57"/>
      <c r="D1" s="58"/>
      <c r="E1" s="57"/>
    </row>
    <row r="2" spans="1:6" x14ac:dyDescent="0.3">
      <c r="A2" s="59"/>
      <c r="B2" s="60"/>
      <c r="C2" s="60"/>
      <c r="D2" s="60"/>
      <c r="E2" s="60"/>
      <c r="F2" s="61"/>
    </row>
    <row r="3" spans="1:6" x14ac:dyDescent="0.3">
      <c r="A3" s="59"/>
      <c r="B3" s="60"/>
      <c r="C3" s="60"/>
      <c r="D3" s="60"/>
      <c r="E3" s="60"/>
      <c r="F3" s="61"/>
    </row>
    <row r="4" spans="1:6" x14ac:dyDescent="0.3">
      <c r="A4" s="59"/>
      <c r="B4" s="60"/>
      <c r="C4" s="60"/>
      <c r="D4" s="60"/>
      <c r="E4" s="60"/>
      <c r="F4" s="61"/>
    </row>
    <row r="5" spans="1:6" x14ac:dyDescent="0.3">
      <c r="A5" s="59"/>
      <c r="B5" s="60"/>
      <c r="C5" s="60"/>
      <c r="D5" s="60"/>
      <c r="E5" s="60"/>
      <c r="F5" s="61"/>
    </row>
    <row r="6" spans="1:6" x14ac:dyDescent="0.3">
      <c r="A6" s="59"/>
      <c r="B6" s="60"/>
      <c r="C6" s="60"/>
      <c r="D6" s="60"/>
      <c r="E6" s="60"/>
      <c r="F6" s="61"/>
    </row>
    <row r="7" spans="1:6" x14ac:dyDescent="0.3">
      <c r="A7" s="59"/>
      <c r="B7" s="60"/>
      <c r="C7" s="60"/>
      <c r="D7" s="60"/>
      <c r="E7" s="60"/>
      <c r="F7" s="61"/>
    </row>
    <row r="8" spans="1:6" x14ac:dyDescent="0.3">
      <c r="A8" s="59"/>
      <c r="B8" s="60"/>
      <c r="C8" s="60"/>
      <c r="D8" s="60"/>
      <c r="E8" s="60"/>
      <c r="F8" s="61"/>
    </row>
    <row r="9" spans="1:6" x14ac:dyDescent="0.3">
      <c r="A9" s="59"/>
      <c r="B9" s="60"/>
      <c r="C9" s="60"/>
      <c r="D9" s="60"/>
      <c r="E9" s="60"/>
      <c r="F9" s="61"/>
    </row>
    <row r="10" spans="1:6" x14ac:dyDescent="0.3">
      <c r="A10" s="59"/>
      <c r="B10" s="60"/>
      <c r="C10" s="60"/>
      <c r="D10" s="60"/>
      <c r="E10" s="60"/>
      <c r="F10" s="61"/>
    </row>
    <row r="11" spans="1:6" x14ac:dyDescent="0.3">
      <c r="A11" s="59"/>
      <c r="B11" s="60"/>
      <c r="C11" s="60"/>
      <c r="D11" s="60"/>
      <c r="E11" s="60"/>
      <c r="F11" s="61"/>
    </row>
    <row r="12" spans="1:6" x14ac:dyDescent="0.3">
      <c r="A12" s="59"/>
      <c r="B12" s="60"/>
      <c r="C12" s="60"/>
      <c r="D12" s="60"/>
      <c r="E12" s="60"/>
      <c r="F12" s="61"/>
    </row>
    <row r="13" spans="1:6" x14ac:dyDescent="0.3">
      <c r="A13" s="59"/>
      <c r="B13" s="60"/>
      <c r="C13" s="60"/>
      <c r="D13" s="60"/>
      <c r="E13" s="60"/>
      <c r="F13" s="61"/>
    </row>
    <row r="14" spans="1:6" x14ac:dyDescent="0.3">
      <c r="A14" s="59"/>
      <c r="B14" s="60"/>
      <c r="C14" s="60"/>
      <c r="D14" s="60"/>
      <c r="E14" s="60"/>
      <c r="F14" s="61"/>
    </row>
    <row r="15" spans="1:6" x14ac:dyDescent="0.3">
      <c r="A15" s="59"/>
      <c r="B15" s="60"/>
      <c r="C15" s="60"/>
      <c r="D15" s="60"/>
      <c r="E15" s="60"/>
      <c r="F15" s="61"/>
    </row>
    <row r="16" spans="1:6" x14ac:dyDescent="0.3">
      <c r="A16" s="59"/>
      <c r="B16" s="60"/>
      <c r="C16" s="60"/>
      <c r="D16" s="60"/>
      <c r="E16" s="60"/>
      <c r="F16" s="61"/>
    </row>
    <row r="17" spans="1:6" x14ac:dyDescent="0.3">
      <c r="A17" s="59"/>
      <c r="B17" s="60"/>
      <c r="C17" s="60"/>
      <c r="D17" s="60"/>
      <c r="E17" s="60"/>
      <c r="F17" s="61"/>
    </row>
    <row r="18" spans="1:6" x14ac:dyDescent="0.3">
      <c r="A18" s="59"/>
      <c r="B18" s="60"/>
      <c r="C18" s="60"/>
      <c r="D18" s="60"/>
      <c r="E18" s="60"/>
      <c r="F18" s="61"/>
    </row>
    <row r="19" spans="1:6" x14ac:dyDescent="0.3">
      <c r="A19" s="59"/>
      <c r="B19" s="60"/>
      <c r="C19" s="60"/>
      <c r="D19" s="60"/>
      <c r="E19" s="60"/>
      <c r="F19" s="61"/>
    </row>
    <row r="20" spans="1:6" x14ac:dyDescent="0.3">
      <c r="A20" s="59"/>
      <c r="B20" s="60"/>
      <c r="C20" s="60"/>
      <c r="D20" s="60"/>
      <c r="E20" s="60"/>
      <c r="F20" s="61"/>
    </row>
    <row r="21" spans="1:6" x14ac:dyDescent="0.3">
      <c r="A21" s="59"/>
      <c r="B21" s="60"/>
      <c r="C21" s="60"/>
      <c r="D21" s="60"/>
      <c r="E21" s="60"/>
      <c r="F21" s="61"/>
    </row>
    <row r="22" spans="1:6" x14ac:dyDescent="0.3">
      <c r="A22" s="59"/>
      <c r="B22" s="60"/>
      <c r="C22" s="60"/>
      <c r="D22" s="60"/>
      <c r="E22" s="60"/>
      <c r="F22" s="61"/>
    </row>
    <row r="23" spans="1:6" x14ac:dyDescent="0.3">
      <c r="A23" s="59"/>
      <c r="B23" s="60"/>
      <c r="C23" s="60"/>
      <c r="D23" s="60"/>
      <c r="E23" s="60"/>
      <c r="F23" s="61"/>
    </row>
    <row r="24" spans="1:6" x14ac:dyDescent="0.3">
      <c r="A24" s="59"/>
      <c r="B24" s="60"/>
      <c r="C24" s="60"/>
      <c r="D24" s="60"/>
      <c r="E24" s="60"/>
      <c r="F24" s="61"/>
    </row>
    <row r="25" spans="1:6" x14ac:dyDescent="0.3">
      <c r="A25" s="59"/>
      <c r="B25" s="60"/>
      <c r="C25" s="60"/>
      <c r="D25" s="60"/>
      <c r="E25" s="60"/>
      <c r="F25" s="61"/>
    </row>
    <row r="26" spans="1:6" x14ac:dyDescent="0.3">
      <c r="A26" s="59"/>
      <c r="B26" s="60"/>
      <c r="C26" s="60"/>
      <c r="D26" s="60"/>
      <c r="E26" s="60"/>
      <c r="F26" s="61"/>
    </row>
    <row r="27" spans="1:6" x14ac:dyDescent="0.3">
      <c r="B27" s="62"/>
      <c r="C27" s="62"/>
      <c r="D27" s="62"/>
      <c r="E27" s="62"/>
    </row>
    <row r="28" spans="1:6" x14ac:dyDescent="0.3">
      <c r="B28" s="62"/>
      <c r="C28" s="62"/>
      <c r="D28" s="62"/>
      <c r="E28" s="62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8B1D00-7C44-423D-AC99-3348CE2F5107}">
  <dimension ref="A1:F8"/>
  <sheetViews>
    <sheetView workbookViewId="0">
      <selection activeCell="B6" sqref="B6"/>
    </sheetView>
  </sheetViews>
  <sheetFormatPr defaultRowHeight="14.4" x14ac:dyDescent="0.3"/>
  <cols>
    <col min="2" max="2" width="19.6640625" customWidth="1"/>
    <col min="3" max="4" width="14.6640625" customWidth="1"/>
    <col min="5" max="5" width="10.6640625" customWidth="1"/>
    <col min="6" max="6" width="9.44140625" bestFit="1" customWidth="1"/>
  </cols>
  <sheetData>
    <row r="1" spans="1:6" ht="15.6" x14ac:dyDescent="0.3">
      <c r="A1" s="24" t="s">
        <v>75</v>
      </c>
      <c r="B1" s="24"/>
      <c r="C1" s="24"/>
      <c r="D1" s="24"/>
    </row>
    <row r="2" spans="1:6" ht="15.6" x14ac:dyDescent="0.3">
      <c r="A2" s="24"/>
      <c r="B2" s="24"/>
      <c r="C2" s="24"/>
      <c r="D2" s="24"/>
    </row>
    <row r="3" spans="1:6" ht="30.6" customHeight="1" x14ac:dyDescent="0.3">
      <c r="A3" s="25" t="s">
        <v>76</v>
      </c>
      <c r="B3" s="27" t="s">
        <v>77</v>
      </c>
      <c r="C3" s="26" t="s">
        <v>78</v>
      </c>
      <c r="D3" s="27" t="s">
        <v>79</v>
      </c>
    </row>
    <row r="4" spans="1:6" ht="15.6" x14ac:dyDescent="0.3">
      <c r="A4" s="25" t="s">
        <v>80</v>
      </c>
      <c r="B4" s="28">
        <v>10760</v>
      </c>
      <c r="C4" s="28">
        <f>+B4</f>
        <v>10760</v>
      </c>
      <c r="D4" s="28">
        <f>ROUND(+C4/365,2)</f>
        <v>29.48</v>
      </c>
      <c r="F4" s="43"/>
    </row>
    <row r="5" spans="1:6" ht="15.6" x14ac:dyDescent="0.3">
      <c r="A5" s="25" t="s">
        <v>81</v>
      </c>
      <c r="B5" s="28">
        <v>10940</v>
      </c>
      <c r="C5" s="28">
        <f t="shared" ref="C5:C8" si="0">+B5</f>
        <v>10940</v>
      </c>
      <c r="D5" s="28">
        <f t="shared" ref="D5:D8" si="1">ROUND(+C5/365,2)</f>
        <v>29.97</v>
      </c>
      <c r="F5" s="43"/>
    </row>
    <row r="6" spans="1:6" ht="15.6" x14ac:dyDescent="0.3">
      <c r="A6" s="25" t="s">
        <v>82</v>
      </c>
      <c r="B6" s="28">
        <v>11760</v>
      </c>
      <c r="C6" s="28">
        <f t="shared" si="0"/>
        <v>11760</v>
      </c>
      <c r="D6" s="28">
        <f t="shared" si="1"/>
        <v>32.22</v>
      </c>
      <c r="F6" s="43"/>
    </row>
    <row r="7" spans="1:6" ht="15.6" x14ac:dyDescent="0.3">
      <c r="A7" s="25" t="s">
        <v>83</v>
      </c>
      <c r="B7" s="28">
        <v>12400</v>
      </c>
      <c r="C7" s="28">
        <f t="shared" si="0"/>
        <v>12400</v>
      </c>
      <c r="D7" s="28">
        <f t="shared" si="1"/>
        <v>33.97</v>
      </c>
      <c r="F7" s="43"/>
    </row>
    <row r="8" spans="1:6" ht="15.6" x14ac:dyDescent="0.3">
      <c r="A8" s="25" t="s">
        <v>84</v>
      </c>
      <c r="B8" s="28">
        <v>13030</v>
      </c>
      <c r="C8" s="28">
        <f t="shared" si="0"/>
        <v>13030</v>
      </c>
      <c r="D8" s="28">
        <f t="shared" si="1"/>
        <v>35.700000000000003</v>
      </c>
      <c r="F8" s="4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b008318-ff08-4ffd-9427-06fa631dac9e"/>
    <TaxKeywordTaxHTField xmlns="eb008318-ff08-4ffd-9427-06fa631dac9e">
      <Terms xmlns="http://schemas.microsoft.com/office/infopath/2007/PartnerControls"/>
    </TaxKeywordTaxHTField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2DB54106287AA41BFD2BEE2A6164733" ma:contentTypeVersion="28" ma:contentTypeDescription="Een nieuw document maken." ma:contentTypeScope="" ma:versionID="c1188256c219b246e3f1605dd1978639">
  <xsd:schema xmlns:xsd="http://www.w3.org/2001/XMLSchema" xmlns:xs="http://www.w3.org/2001/XMLSchema" xmlns:p="http://schemas.microsoft.com/office/2006/metadata/properties" xmlns:ns2="eb008318-ff08-4ffd-9427-06fa631dac9e" targetNamespace="http://schemas.microsoft.com/office/2006/metadata/properties" ma:root="true" ma:fieldsID="695dbfd714099b4c93be4363fdbcdb8b" ns2:_="">
    <xsd:import namespace="eb008318-ff08-4ffd-9427-06fa631dac9e"/>
    <xsd:element name="properties">
      <xsd:complexType>
        <xsd:sequence>
          <xsd:element name="documentManagement">
            <xsd:complexType>
              <xsd:all>
                <xsd:element ref="ns2:TaxKeywordTaxHTField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008318-ff08-4ffd-9427-06fa631dac9e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9" nillable="true" ma:taxonomy="true" ma:internalName="TaxKeywordTaxHTField" ma:taxonomyFieldName="TaxKeyword" ma:displayName="Ondernemingstrefwoorden" ma:fieldId="{23f27201-bee3-471e-b2e7-b64fd8b7ca38}" ma:taxonomyMulti="true" ma:sspId="22c4bd22-7dd1-4b07-9781-014c01a2114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10" nillable="true" ma:displayName="Taxonomy Catch All Column" ma:hidden="true" ma:list="{9927e412-40f1-4fbf-b68e-aeabdefcf8bd}" ma:internalName="TaxCatchAll" ma:showField="CatchAllData" ma:web="eb008318-ff08-4ffd-9427-06fa631dac9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Inhoudstype"/>
        <xsd:element ref="dc:title" minOccurs="0" maxOccurs="1" ma:index="1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1B33AE2-E676-459C-9BAB-F7185B3A5445}">
  <ds:schemaRefs>
    <ds:schemaRef ds:uri="http://www.w3.org/XML/1998/namespace"/>
    <ds:schemaRef ds:uri="http://schemas.microsoft.com/office/2006/documentManagement/types"/>
    <ds:schemaRef ds:uri="http://purl.org/dc/elements/1.1/"/>
    <ds:schemaRef ds:uri="http://purl.org/dc/dcmitype/"/>
    <ds:schemaRef ds:uri="http://schemas.openxmlformats.org/package/2006/metadata/core-properties"/>
    <ds:schemaRef ds:uri="http://schemas.microsoft.com/office/infopath/2007/PartnerControls"/>
    <ds:schemaRef ds:uri="eb008318-ff08-4ffd-9427-06fa631dac9e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F325FF9F-7A84-48E8-929A-97B31E07AE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b008318-ff08-4ffd-9427-06fa631dac9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321DDDC-9FB7-42F2-BF64-645DF5C02B7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5</vt:i4>
      </vt:variant>
    </vt:vector>
  </HeadingPairs>
  <TitlesOfParts>
    <vt:vector size="5" baseType="lpstr">
      <vt:lpstr>OVBJ</vt:lpstr>
      <vt:lpstr>OBC</vt:lpstr>
      <vt:lpstr>Basis</vt:lpstr>
      <vt:lpstr>Blad1</vt:lpstr>
      <vt:lpstr>Vergoeding</vt:lpstr>
    </vt:vector>
  </TitlesOfParts>
  <Manager/>
  <Company>Vlaamse Overheid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 Sloovere, Geert</dc:creator>
  <cp:keywords/>
  <dc:description/>
  <cp:lastModifiedBy>Ellen Hoefnagels</cp:lastModifiedBy>
  <cp:revision/>
  <cp:lastPrinted>2023-03-23T10:23:31Z</cp:lastPrinted>
  <dcterms:created xsi:type="dcterms:W3CDTF">2013-10-15T09:24:37Z</dcterms:created>
  <dcterms:modified xsi:type="dcterms:W3CDTF">2023-06-23T06:29:41Z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sMyDocuments">
    <vt:bool>true</vt:bool>
  </property>
  <property fmtid="{D5CDD505-2E9C-101B-9397-08002B2CF9AE}" pid="3" name="ContentTypeId">
    <vt:lpwstr>0x01010052DB54106287AA41BFD2BEE2A6164733</vt:lpwstr>
  </property>
  <property fmtid="{D5CDD505-2E9C-101B-9397-08002B2CF9AE}" pid="4" name="TaxKeyword">
    <vt:lpwstr/>
  </property>
  <property fmtid="{D5CDD505-2E9C-101B-9397-08002B2CF9AE}" pid="5" name="ITPStatus">
    <vt:lpwstr/>
  </property>
  <property fmtid="{D5CDD505-2E9C-101B-9397-08002B2CF9AE}" pid="6" name="ITP Onderwerp">
    <vt:lpwstr/>
  </property>
</Properties>
</file>